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nasrawi\OneDrive - City of Burlington, VT\Documents\Budget\FY24\Common Area Fees\"/>
    </mc:Choice>
  </mc:AlternateContent>
  <bookViews>
    <workbookView xWindow="0" yWindow="0" windowWidth="8700" windowHeight="5100"/>
  </bookViews>
  <sheets>
    <sheet name="Common Area Fees - CSM" sheetId="2" r:id="rId1"/>
  </sheets>
  <definedNames>
    <definedName name="_xlnm.Print_Area" localSheetId="0">'Common Area Fees - CSM'!$A$1:$V$61</definedName>
  </definedNames>
  <calcPr calcId="162913"/>
</workbook>
</file>

<file path=xl/calcChain.xml><?xml version="1.0" encoding="utf-8"?>
<calcChain xmlns="http://schemas.openxmlformats.org/spreadsheetml/2006/main">
  <c r="C61" i="2" l="1"/>
  <c r="D61" i="2"/>
  <c r="E61" i="2"/>
  <c r="F61" i="2"/>
  <c r="Y58" i="2"/>
  <c r="Y57" i="2"/>
  <c r="Z3" i="2" l="1"/>
  <c r="Z58" i="2" l="1"/>
  <c r="Z57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24" i="2"/>
  <c r="Z22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4" i="2"/>
  <c r="Z61" i="2" l="1"/>
  <c r="Z59" i="2"/>
  <c r="Y54" i="2" l="1"/>
  <c r="Y55" i="2"/>
  <c r="Y56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18" i="2"/>
  <c r="Y19" i="2"/>
  <c r="Y20" i="2"/>
  <c r="Y21" i="2"/>
  <c r="Y22" i="2"/>
  <c r="Y12" i="2"/>
  <c r="Y13" i="2"/>
  <c r="Y14" i="2"/>
  <c r="Y15" i="2"/>
  <c r="Y16" i="2"/>
  <c r="Y17" i="2"/>
  <c r="Y6" i="2"/>
  <c r="Y7" i="2"/>
  <c r="Y8" i="2"/>
  <c r="Y9" i="2"/>
  <c r="Y10" i="2"/>
  <c r="Y11" i="2"/>
  <c r="Y5" i="2"/>
  <c r="Y4" i="2"/>
  <c r="Y61" i="2" l="1"/>
  <c r="X58" i="2"/>
  <c r="X57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" i="2"/>
  <c r="X4" i="2"/>
  <c r="X61" i="2" l="1"/>
  <c r="H56" i="2"/>
  <c r="I56" i="2" s="1"/>
  <c r="J56" i="2" s="1"/>
  <c r="K56" i="2" s="1"/>
  <c r="L56" i="2" s="1"/>
  <c r="M56" i="2" s="1"/>
  <c r="N56" i="2" s="1"/>
  <c r="O56" i="2" s="1"/>
  <c r="P56" i="2" s="1"/>
  <c r="H55" i="2"/>
  <c r="I55" i="2" s="1"/>
  <c r="J55" i="2" s="1"/>
  <c r="K55" i="2" s="1"/>
  <c r="L55" i="2" s="1"/>
  <c r="M55" i="2" s="1"/>
  <c r="N55" i="2" s="1"/>
  <c r="O55" i="2" s="1"/>
  <c r="P55" i="2" s="1"/>
  <c r="H54" i="2"/>
  <c r="I54" i="2" s="1"/>
  <c r="J54" i="2" s="1"/>
  <c r="K54" i="2" s="1"/>
  <c r="L54" i="2" s="1"/>
  <c r="M54" i="2" s="1"/>
  <c r="N54" i="2" s="1"/>
  <c r="O54" i="2" s="1"/>
  <c r="P54" i="2" s="1"/>
  <c r="H53" i="2"/>
  <c r="I53" i="2" s="1"/>
  <c r="J53" i="2"/>
  <c r="K53" i="2" s="1"/>
  <c r="L53" i="2" s="1"/>
  <c r="M53" i="2" s="1"/>
  <c r="N53" i="2" s="1"/>
  <c r="O53" i="2" s="1"/>
  <c r="P53" i="2" s="1"/>
  <c r="H52" i="2"/>
  <c r="I52" i="2" s="1"/>
  <c r="J52" i="2" s="1"/>
  <c r="K52" i="2" s="1"/>
  <c r="L52" i="2" s="1"/>
  <c r="M52" i="2" s="1"/>
  <c r="N52" i="2" s="1"/>
  <c r="O52" i="2" s="1"/>
  <c r="P52" i="2" s="1"/>
  <c r="H51" i="2"/>
  <c r="I51" i="2" s="1"/>
  <c r="J51" i="2" s="1"/>
  <c r="K51" i="2" s="1"/>
  <c r="L51" i="2" s="1"/>
  <c r="M51" i="2" s="1"/>
  <c r="N51" i="2" s="1"/>
  <c r="O51" i="2" s="1"/>
  <c r="P51" i="2" s="1"/>
  <c r="H50" i="2"/>
  <c r="I50" i="2" s="1"/>
  <c r="J50" i="2" s="1"/>
  <c r="K50" i="2" s="1"/>
  <c r="L50" i="2" s="1"/>
  <c r="M50" i="2" s="1"/>
  <c r="N50" i="2" s="1"/>
  <c r="O50" i="2" s="1"/>
  <c r="P50" i="2" s="1"/>
  <c r="H49" i="2"/>
  <c r="I49" i="2" s="1"/>
  <c r="J49" i="2" s="1"/>
  <c r="K49" i="2" s="1"/>
  <c r="L49" i="2" s="1"/>
  <c r="M49" i="2" s="1"/>
  <c r="N49" i="2" s="1"/>
  <c r="O49" i="2" s="1"/>
  <c r="P49" i="2" s="1"/>
  <c r="H48" i="2"/>
  <c r="I48" i="2" s="1"/>
  <c r="J48" i="2" s="1"/>
  <c r="K48" i="2" s="1"/>
  <c r="L48" i="2" s="1"/>
  <c r="M48" i="2" s="1"/>
  <c r="N48" i="2" s="1"/>
  <c r="O48" i="2" s="1"/>
  <c r="P48" i="2" s="1"/>
  <c r="H46" i="2"/>
  <c r="I46" i="2" s="1"/>
  <c r="J46" i="2" s="1"/>
  <c r="K46" i="2" s="1"/>
  <c r="L46" i="2" s="1"/>
  <c r="M46" i="2" s="1"/>
  <c r="N46" i="2" s="1"/>
  <c r="O46" i="2" s="1"/>
  <c r="P46" i="2" s="1"/>
  <c r="H45" i="2"/>
  <c r="I45" i="2" s="1"/>
  <c r="J45" i="2" s="1"/>
  <c r="K45" i="2" s="1"/>
  <c r="L45" i="2" s="1"/>
  <c r="M45" i="2" s="1"/>
  <c r="N45" i="2" s="1"/>
  <c r="O45" i="2" s="1"/>
  <c r="P45" i="2" s="1"/>
  <c r="H44" i="2"/>
  <c r="I44" i="2" s="1"/>
  <c r="J44" i="2" s="1"/>
  <c r="K44" i="2" s="1"/>
  <c r="L44" i="2" s="1"/>
  <c r="M44" i="2" s="1"/>
  <c r="N44" i="2" s="1"/>
  <c r="O44" i="2" s="1"/>
  <c r="P44" i="2" s="1"/>
  <c r="H43" i="2"/>
  <c r="I43" i="2" s="1"/>
  <c r="J43" i="2" s="1"/>
  <c r="K43" i="2" s="1"/>
  <c r="L43" i="2" s="1"/>
  <c r="M43" i="2" s="1"/>
  <c r="N43" i="2" s="1"/>
  <c r="O43" i="2" s="1"/>
  <c r="P43" i="2" s="1"/>
  <c r="H42" i="2"/>
  <c r="I42" i="2" s="1"/>
  <c r="J42" i="2"/>
  <c r="K42" i="2" s="1"/>
  <c r="L42" i="2" s="1"/>
  <c r="M42" i="2" s="1"/>
  <c r="N42" i="2" s="1"/>
  <c r="O42" i="2" s="1"/>
  <c r="P42" i="2" s="1"/>
  <c r="P41" i="2"/>
  <c r="H40" i="2"/>
  <c r="I40" i="2" s="1"/>
  <c r="J40" i="2" s="1"/>
  <c r="K40" i="2" s="1"/>
  <c r="L40" i="2" s="1"/>
  <c r="M40" i="2" s="1"/>
  <c r="N40" i="2" s="1"/>
  <c r="O40" i="2" s="1"/>
  <c r="P40" i="2" s="1"/>
  <c r="H39" i="2"/>
  <c r="I39" i="2" s="1"/>
  <c r="J39" i="2" s="1"/>
  <c r="K39" i="2" s="1"/>
  <c r="L39" i="2" s="1"/>
  <c r="M39" i="2" s="1"/>
  <c r="N39" i="2" s="1"/>
  <c r="O39" i="2" s="1"/>
  <c r="P39" i="2" s="1"/>
  <c r="H38" i="2"/>
  <c r="I38" i="2" s="1"/>
  <c r="J38" i="2" s="1"/>
  <c r="K38" i="2" s="1"/>
  <c r="L38" i="2" s="1"/>
  <c r="M38" i="2" s="1"/>
  <c r="N38" i="2" s="1"/>
  <c r="O38" i="2" s="1"/>
  <c r="P38" i="2" s="1"/>
  <c r="H37" i="2"/>
  <c r="I37" i="2"/>
  <c r="J37" i="2" s="1"/>
  <c r="K37" i="2" s="1"/>
  <c r="L37" i="2" s="1"/>
  <c r="M37" i="2" s="1"/>
  <c r="N37" i="2" s="1"/>
  <c r="O37" i="2" s="1"/>
  <c r="P37" i="2" s="1"/>
  <c r="H36" i="2"/>
  <c r="I36" i="2" s="1"/>
  <c r="J36" i="2" s="1"/>
  <c r="K36" i="2" s="1"/>
  <c r="L36" i="2" s="1"/>
  <c r="M36" i="2" s="1"/>
  <c r="N36" i="2" s="1"/>
  <c r="O36" i="2" s="1"/>
  <c r="P36" i="2" s="1"/>
  <c r="H35" i="2"/>
  <c r="I35" i="2" s="1"/>
  <c r="J35" i="2" s="1"/>
  <c r="K35" i="2" s="1"/>
  <c r="L35" i="2" s="1"/>
  <c r="M35" i="2" s="1"/>
  <c r="N35" i="2" s="1"/>
  <c r="O35" i="2" s="1"/>
  <c r="P35" i="2" s="1"/>
  <c r="H34" i="2"/>
  <c r="I34" i="2" s="1"/>
  <c r="J34" i="2" s="1"/>
  <c r="K34" i="2" s="1"/>
  <c r="L34" i="2" s="1"/>
  <c r="M34" i="2" s="1"/>
  <c r="N34" i="2" s="1"/>
  <c r="O34" i="2" s="1"/>
  <c r="P34" i="2" s="1"/>
  <c r="G33" i="2"/>
  <c r="H33" i="2" s="1"/>
  <c r="I33" i="2" s="1"/>
  <c r="J33" i="2" s="1"/>
  <c r="K33" i="2" s="1"/>
  <c r="L33" i="2" s="1"/>
  <c r="M33" i="2" s="1"/>
  <c r="N33" i="2" s="1"/>
  <c r="O33" i="2" s="1"/>
  <c r="P33" i="2" s="1"/>
  <c r="G32" i="2"/>
  <c r="H31" i="2"/>
  <c r="I31" i="2" s="1"/>
  <c r="J31" i="2" s="1"/>
  <c r="K31" i="2" s="1"/>
  <c r="L31" i="2" s="1"/>
  <c r="M31" i="2" s="1"/>
  <c r="N31" i="2" s="1"/>
  <c r="O31" i="2" s="1"/>
  <c r="P31" i="2" s="1"/>
  <c r="H30" i="2"/>
  <c r="I30" i="2" s="1"/>
  <c r="J30" i="2" s="1"/>
  <c r="K30" i="2" s="1"/>
  <c r="L30" i="2" s="1"/>
  <c r="M30" i="2" s="1"/>
  <c r="N30" i="2" s="1"/>
  <c r="O30" i="2" s="1"/>
  <c r="P30" i="2" s="1"/>
  <c r="H29" i="2"/>
  <c r="I29" i="2" s="1"/>
  <c r="J29" i="2" s="1"/>
  <c r="K29" i="2" s="1"/>
  <c r="L29" i="2" s="1"/>
  <c r="M29" i="2" s="1"/>
  <c r="N29" i="2" s="1"/>
  <c r="O29" i="2" s="1"/>
  <c r="P29" i="2" s="1"/>
  <c r="H28" i="2"/>
  <c r="I28" i="2" s="1"/>
  <c r="J28" i="2" s="1"/>
  <c r="K28" i="2" s="1"/>
  <c r="L28" i="2" s="1"/>
  <c r="M28" i="2" s="1"/>
  <c r="N28" i="2" s="1"/>
  <c r="O28" i="2" s="1"/>
  <c r="P28" i="2" s="1"/>
  <c r="H27" i="2"/>
  <c r="I27" i="2" s="1"/>
  <c r="J27" i="2" s="1"/>
  <c r="K27" i="2" s="1"/>
  <c r="L27" i="2" s="1"/>
  <c r="M27" i="2" s="1"/>
  <c r="N27" i="2" s="1"/>
  <c r="O27" i="2" s="1"/>
  <c r="P27" i="2" s="1"/>
  <c r="H26" i="2"/>
  <c r="I26" i="2" s="1"/>
  <c r="J26" i="2" s="1"/>
  <c r="K26" i="2" s="1"/>
  <c r="L26" i="2" s="1"/>
  <c r="M26" i="2" s="1"/>
  <c r="N26" i="2" s="1"/>
  <c r="O26" i="2" s="1"/>
  <c r="P26" i="2" s="1"/>
  <c r="H25" i="2"/>
  <c r="I25" i="2" s="1"/>
  <c r="J25" i="2" s="1"/>
  <c r="K25" i="2" s="1"/>
  <c r="L25" i="2" s="1"/>
  <c r="M25" i="2" s="1"/>
  <c r="N25" i="2" s="1"/>
  <c r="O25" i="2" s="1"/>
  <c r="P25" i="2" s="1"/>
  <c r="H24" i="2"/>
  <c r="I24" i="2" s="1"/>
  <c r="J24" i="2" s="1"/>
  <c r="K24" i="2" s="1"/>
  <c r="L24" i="2" s="1"/>
  <c r="M24" i="2" s="1"/>
  <c r="N24" i="2" s="1"/>
  <c r="O24" i="2" s="1"/>
  <c r="P24" i="2" s="1"/>
  <c r="H22" i="2"/>
  <c r="I22" i="2" s="1"/>
  <c r="J22" i="2" s="1"/>
  <c r="K22" i="2" s="1"/>
  <c r="L22" i="2" s="1"/>
  <c r="M22" i="2" s="1"/>
  <c r="N22" i="2" s="1"/>
  <c r="O22" i="2" s="1"/>
  <c r="P22" i="2" s="1"/>
  <c r="H21" i="2"/>
  <c r="I21" i="2" s="1"/>
  <c r="J21" i="2" s="1"/>
  <c r="K21" i="2" s="1"/>
  <c r="L21" i="2" s="1"/>
  <c r="M21" i="2" s="1"/>
  <c r="N21" i="2" s="1"/>
  <c r="O21" i="2" s="1"/>
  <c r="P21" i="2" s="1"/>
  <c r="H20" i="2"/>
  <c r="I20" i="2" s="1"/>
  <c r="J20" i="2" s="1"/>
  <c r="K20" i="2" s="1"/>
  <c r="L20" i="2" s="1"/>
  <c r="M20" i="2" s="1"/>
  <c r="N20" i="2" s="1"/>
  <c r="O20" i="2" s="1"/>
  <c r="P20" i="2" s="1"/>
  <c r="H19" i="2"/>
  <c r="I19" i="2" s="1"/>
  <c r="J19" i="2" s="1"/>
  <c r="K19" i="2" s="1"/>
  <c r="L19" i="2" s="1"/>
  <c r="M19" i="2" s="1"/>
  <c r="N19" i="2" s="1"/>
  <c r="O19" i="2" s="1"/>
  <c r="P19" i="2" s="1"/>
  <c r="H18" i="2"/>
  <c r="I18" i="2" s="1"/>
  <c r="J18" i="2" s="1"/>
  <c r="K18" i="2" s="1"/>
  <c r="L18" i="2" s="1"/>
  <c r="M18" i="2" s="1"/>
  <c r="N18" i="2" s="1"/>
  <c r="O18" i="2" s="1"/>
  <c r="P18" i="2" s="1"/>
  <c r="H17" i="2"/>
  <c r="I17" i="2" s="1"/>
  <c r="J17" i="2" s="1"/>
  <c r="K17" i="2" s="1"/>
  <c r="L17" i="2" s="1"/>
  <c r="M17" i="2" s="1"/>
  <c r="N17" i="2" s="1"/>
  <c r="O17" i="2" s="1"/>
  <c r="P17" i="2" s="1"/>
  <c r="H16" i="2"/>
  <c r="I16" i="2" s="1"/>
  <c r="J16" i="2" s="1"/>
  <c r="K16" i="2" s="1"/>
  <c r="L16" i="2" s="1"/>
  <c r="M16" i="2" s="1"/>
  <c r="N16" i="2" s="1"/>
  <c r="O16" i="2" s="1"/>
  <c r="P16" i="2" s="1"/>
  <c r="H15" i="2"/>
  <c r="I15" i="2" s="1"/>
  <c r="J15" i="2" s="1"/>
  <c r="K15" i="2" s="1"/>
  <c r="L15" i="2" s="1"/>
  <c r="M15" i="2" s="1"/>
  <c r="N15" i="2" s="1"/>
  <c r="O15" i="2" s="1"/>
  <c r="P15" i="2" s="1"/>
  <c r="H14" i="2"/>
  <c r="I14" i="2" s="1"/>
  <c r="J14" i="2" s="1"/>
  <c r="K14" i="2" s="1"/>
  <c r="L14" i="2" s="1"/>
  <c r="M14" i="2" s="1"/>
  <c r="N14" i="2" s="1"/>
  <c r="O14" i="2" s="1"/>
  <c r="P14" i="2" s="1"/>
  <c r="H13" i="2"/>
  <c r="I13" i="2" s="1"/>
  <c r="J13" i="2" s="1"/>
  <c r="K13" i="2"/>
  <c r="L13" i="2" s="1"/>
  <c r="M13" i="2" s="1"/>
  <c r="N13" i="2" s="1"/>
  <c r="O13" i="2" s="1"/>
  <c r="P13" i="2" s="1"/>
  <c r="H12" i="2"/>
  <c r="I12" i="2" s="1"/>
  <c r="J12" i="2" s="1"/>
  <c r="K12" i="2" s="1"/>
  <c r="L12" i="2" s="1"/>
  <c r="M12" i="2" s="1"/>
  <c r="N12" i="2" s="1"/>
  <c r="O12" i="2" s="1"/>
  <c r="P12" i="2" s="1"/>
  <c r="H11" i="2"/>
  <c r="I11" i="2" s="1"/>
  <c r="J11" i="2" s="1"/>
  <c r="K11" i="2" s="1"/>
  <c r="L11" i="2" s="1"/>
  <c r="M11" i="2" s="1"/>
  <c r="N11" i="2" s="1"/>
  <c r="O11" i="2" s="1"/>
  <c r="P11" i="2" s="1"/>
  <c r="H10" i="2"/>
  <c r="I10" i="2" s="1"/>
  <c r="J10" i="2" s="1"/>
  <c r="K10" i="2" s="1"/>
  <c r="L10" i="2" s="1"/>
  <c r="M10" i="2" s="1"/>
  <c r="N10" i="2" s="1"/>
  <c r="O10" i="2" s="1"/>
  <c r="P10" i="2" s="1"/>
  <c r="H9" i="2"/>
  <c r="I9" i="2" s="1"/>
  <c r="J9" i="2" s="1"/>
  <c r="K9" i="2" s="1"/>
  <c r="L9" i="2" s="1"/>
  <c r="M9" i="2" s="1"/>
  <c r="N9" i="2" s="1"/>
  <c r="O9" i="2" s="1"/>
  <c r="P9" i="2" s="1"/>
  <c r="H8" i="2"/>
  <c r="I8" i="2" s="1"/>
  <c r="J8" i="2" s="1"/>
  <c r="K8" i="2" s="1"/>
  <c r="L8" i="2" s="1"/>
  <c r="M8" i="2" s="1"/>
  <c r="N8" i="2" s="1"/>
  <c r="O8" i="2" s="1"/>
  <c r="P8" i="2" s="1"/>
  <c r="H7" i="2"/>
  <c r="I7" i="2" s="1"/>
  <c r="J7" i="2" s="1"/>
  <c r="K7" i="2" s="1"/>
  <c r="L7" i="2" s="1"/>
  <c r="M7" i="2" s="1"/>
  <c r="N7" i="2" s="1"/>
  <c r="O7" i="2" s="1"/>
  <c r="P7" i="2" s="1"/>
  <c r="H6" i="2"/>
  <c r="I6" i="2" s="1"/>
  <c r="J6" i="2" s="1"/>
  <c r="K6" i="2" s="1"/>
  <c r="L6" i="2" s="1"/>
  <c r="M6" i="2" s="1"/>
  <c r="N6" i="2" s="1"/>
  <c r="O6" i="2" s="1"/>
  <c r="P6" i="2" s="1"/>
  <c r="H5" i="2"/>
  <c r="I5" i="2" s="1"/>
  <c r="J5" i="2" s="1"/>
  <c r="K5" i="2" s="1"/>
  <c r="L5" i="2" s="1"/>
  <c r="M5" i="2" s="1"/>
  <c r="N5" i="2" s="1"/>
  <c r="O5" i="2" s="1"/>
  <c r="P5" i="2" s="1"/>
  <c r="H4" i="2"/>
  <c r="G3" i="2"/>
  <c r="F3" i="2"/>
  <c r="E3" i="2"/>
  <c r="D3" i="2"/>
  <c r="M58" i="2"/>
  <c r="L58" i="2"/>
  <c r="K58" i="2"/>
  <c r="J58" i="2"/>
  <c r="H58" i="2"/>
  <c r="M57" i="2"/>
  <c r="L57" i="2"/>
  <c r="K57" i="2"/>
  <c r="J57" i="2"/>
  <c r="H57" i="2"/>
  <c r="H32" i="2" l="1"/>
  <c r="I32" i="2" s="1"/>
  <c r="J32" i="2" s="1"/>
  <c r="K32" i="2" s="1"/>
  <c r="L32" i="2" s="1"/>
  <c r="M32" i="2" s="1"/>
  <c r="N32" i="2" s="1"/>
  <c r="O32" i="2" s="1"/>
  <c r="P32" i="2" s="1"/>
  <c r="G61" i="2"/>
  <c r="H61" i="2"/>
  <c r="H3" i="2"/>
  <c r="I4" i="2"/>
  <c r="I61" i="2" s="1"/>
  <c r="I3" i="2" l="1"/>
  <c r="J4" i="2"/>
  <c r="J61" i="2" s="1"/>
  <c r="J3" i="2" l="1"/>
  <c r="K4" i="2"/>
  <c r="K61" i="2" s="1"/>
  <c r="K3" i="2" l="1"/>
  <c r="L4" i="2"/>
  <c r="L61" i="2" s="1"/>
  <c r="M4" i="2" l="1"/>
  <c r="M61" i="2" s="1"/>
  <c r="L3" i="2"/>
  <c r="M3" i="2" l="1"/>
  <c r="N4" i="2"/>
  <c r="O4" i="2" l="1"/>
  <c r="N3" i="2"/>
  <c r="N58" i="2" l="1"/>
  <c r="N57" i="2"/>
  <c r="N61" i="2" s="1"/>
  <c r="O3" i="2"/>
  <c r="P4" i="2"/>
  <c r="P3" i="2" l="1"/>
  <c r="Q3" i="2" s="1"/>
  <c r="Q9" i="2" l="1"/>
  <c r="Q53" i="2"/>
  <c r="Q46" i="2"/>
  <c r="Q37" i="2"/>
  <c r="Q28" i="2"/>
  <c r="Q19" i="2"/>
  <c r="Q40" i="2"/>
  <c r="Q18" i="2"/>
  <c r="Q6" i="2"/>
  <c r="Q36" i="2"/>
  <c r="Q25" i="2"/>
  <c r="Q7" i="2"/>
  <c r="Q57" i="2"/>
  <c r="Q14" i="2"/>
  <c r="Q54" i="2"/>
  <c r="Q35" i="2"/>
  <c r="Q24" i="2"/>
  <c r="Q45" i="2"/>
  <c r="Q12" i="2"/>
  <c r="Q59" i="2"/>
  <c r="Q50" i="2"/>
  <c r="Q56" i="2"/>
  <c r="Q16" i="2"/>
  <c r="Q31" i="2"/>
  <c r="Q55" i="2"/>
  <c r="Q44" i="2"/>
  <c r="Q33" i="2"/>
  <c r="Q21" i="2"/>
  <c r="Q34" i="2"/>
  <c r="Q10" i="2"/>
  <c r="Q43" i="2"/>
  <c r="Q13" i="2"/>
  <c r="Q52" i="2"/>
  <c r="Q11" i="2"/>
  <c r="Q51" i="2"/>
  <c r="Q42" i="2"/>
  <c r="Q30" i="2"/>
  <c r="Q17" i="2"/>
  <c r="Q32" i="2"/>
  <c r="Q8" i="2"/>
  <c r="Q29" i="2"/>
  <c r="Q5" i="2"/>
  <c r="Q22" i="2"/>
  <c r="Q48" i="2"/>
  <c r="R3" i="2"/>
  <c r="Q49" i="2"/>
  <c r="Q27" i="2"/>
  <c r="Q41" i="2"/>
  <c r="Q39" i="2"/>
  <c r="Q4" i="2"/>
  <c r="Q38" i="2"/>
  <c r="Q26" i="2"/>
  <c r="Q20" i="2"/>
  <c r="Q15" i="2"/>
  <c r="O58" i="2"/>
  <c r="P58" i="2" s="1"/>
  <c r="O57" i="2"/>
  <c r="O61" i="2" s="1"/>
  <c r="Q58" i="2" l="1"/>
  <c r="Q61" i="2" s="1"/>
  <c r="P57" i="2"/>
  <c r="P61" i="2" s="1"/>
  <c r="R41" i="2"/>
  <c r="R48" i="2"/>
  <c r="R29" i="2"/>
  <c r="S3" i="2"/>
  <c r="R38" i="2"/>
  <c r="R22" i="2"/>
  <c r="R11" i="2"/>
  <c r="R55" i="2"/>
  <c r="R35" i="2"/>
  <c r="R21" i="2"/>
  <c r="R57" i="2"/>
  <c r="R44" i="2"/>
  <c r="R25" i="2"/>
  <c r="R45" i="2"/>
  <c r="R51" i="2"/>
  <c r="R24" i="2"/>
  <c r="R50" i="2"/>
  <c r="R26" i="2"/>
  <c r="R9" i="2"/>
  <c r="R10" i="2"/>
  <c r="R27" i="2"/>
  <c r="R53" i="2"/>
  <c r="R37" i="2"/>
  <c r="R8" i="2"/>
  <c r="R43" i="2"/>
  <c r="R54" i="2"/>
  <c r="R20" i="2"/>
  <c r="R46" i="2"/>
  <c r="R17" i="2"/>
  <c r="R7" i="2"/>
  <c r="R40" i="2"/>
  <c r="R16" i="2"/>
  <c r="R6" i="2"/>
  <c r="R30" i="2"/>
  <c r="R39" i="2"/>
  <c r="R49" i="2"/>
  <c r="R15" i="2"/>
  <c r="R33" i="2"/>
  <c r="R14" i="2"/>
  <c r="R5" i="2"/>
  <c r="R34" i="2"/>
  <c r="R12" i="2"/>
  <c r="R4" i="2"/>
  <c r="R19" i="2"/>
  <c r="R56" i="2"/>
  <c r="R13" i="2"/>
  <c r="R42" i="2"/>
  <c r="R36" i="2"/>
  <c r="R32" i="2"/>
  <c r="R18" i="2"/>
  <c r="R52" i="2"/>
  <c r="R28" i="2"/>
  <c r="R31" i="2"/>
  <c r="R59" i="2"/>
  <c r="R58" i="2" l="1"/>
  <c r="R61" i="2" s="1"/>
  <c r="S54" i="2"/>
  <c r="S53" i="2"/>
  <c r="S34" i="2"/>
  <c r="S25" i="2"/>
  <c r="S16" i="2"/>
  <c r="S43" i="2"/>
  <c r="S13" i="2"/>
  <c r="S5" i="2"/>
  <c r="S41" i="2"/>
  <c r="S21" i="2"/>
  <c r="S49" i="2"/>
  <c r="S4" i="2"/>
  <c r="S30" i="2"/>
  <c r="S50" i="2"/>
  <c r="S36" i="2"/>
  <c r="S22" i="2"/>
  <c r="S47" i="2"/>
  <c r="S17" i="2"/>
  <c r="S57" i="2"/>
  <c r="S28" i="2"/>
  <c r="S59" i="2"/>
  <c r="S51" i="2"/>
  <c r="S8" i="2"/>
  <c r="S10" i="2"/>
  <c r="S48" i="2"/>
  <c r="S31" i="2"/>
  <c r="S20" i="2"/>
  <c r="S46" i="2"/>
  <c r="S11" i="2"/>
  <c r="S55" i="2"/>
  <c r="S19" i="2"/>
  <c r="S45" i="2"/>
  <c r="S42" i="2"/>
  <c r="T3" i="2"/>
  <c r="S56" i="2"/>
  <c r="S40" i="2"/>
  <c r="S29" i="2"/>
  <c r="S18" i="2"/>
  <c r="S33" i="2"/>
  <c r="S9" i="2"/>
  <c r="S44" i="2"/>
  <c r="S15" i="2"/>
  <c r="S39" i="2"/>
  <c r="S37" i="2"/>
  <c r="S38" i="2"/>
  <c r="S7" i="2"/>
  <c r="S24" i="2"/>
  <c r="S27" i="2"/>
  <c r="S35" i="2"/>
  <c r="S32" i="2"/>
  <c r="S14" i="2"/>
  <c r="S12" i="2"/>
  <c r="S52" i="2"/>
  <c r="S26" i="2"/>
  <c r="S6" i="2"/>
  <c r="S58" i="2" l="1"/>
  <c r="S61" i="2" s="1"/>
  <c r="T40" i="2"/>
  <c r="T47" i="2"/>
  <c r="T32" i="2"/>
  <c r="T28" i="2"/>
  <c r="T30" i="2"/>
  <c r="T12" i="2"/>
  <c r="T56" i="2"/>
  <c r="T27" i="2"/>
  <c r="T51" i="2"/>
  <c r="T17" i="2"/>
  <c r="T26" i="2"/>
  <c r="T5" i="2"/>
  <c r="T46" i="2"/>
  <c r="T55" i="2"/>
  <c r="T41" i="2"/>
  <c r="T22" i="2"/>
  <c r="T48" i="2"/>
  <c r="T16" i="2"/>
  <c r="T49" i="2"/>
  <c r="T4" i="2"/>
  <c r="T24" i="2"/>
  <c r="T18" i="2"/>
  <c r="T15" i="2"/>
  <c r="T44" i="2"/>
  <c r="T50" i="2"/>
  <c r="T52" i="2"/>
  <c r="T19" i="2"/>
  <c r="T37" i="2"/>
  <c r="T10" i="2"/>
  <c r="T39" i="2"/>
  <c r="T54" i="2"/>
  <c r="T9" i="2"/>
  <c r="T11" i="2"/>
  <c r="T13" i="2"/>
  <c r="T42" i="2"/>
  <c r="T45" i="2"/>
  <c r="T35" i="2"/>
  <c r="T14" i="2"/>
  <c r="T25" i="2"/>
  <c r="T8" i="2"/>
  <c r="T34" i="2"/>
  <c r="T36" i="2"/>
  <c r="U3" i="2"/>
  <c r="T33" i="2"/>
  <c r="T59" i="2"/>
  <c r="T43" i="2"/>
  <c r="T6" i="2"/>
  <c r="T20" i="2"/>
  <c r="T31" i="2"/>
  <c r="T7" i="2"/>
  <c r="T53" i="2"/>
  <c r="T29" i="2"/>
  <c r="T38" i="2"/>
  <c r="T21" i="2"/>
  <c r="T57" i="2" l="1"/>
  <c r="T61" i="2" s="1"/>
  <c r="T58" i="2"/>
  <c r="U49" i="2"/>
  <c r="U35" i="2"/>
  <c r="U26" i="2"/>
  <c r="U17" i="2"/>
  <c r="U44" i="2"/>
  <c r="U55" i="2"/>
  <c r="U52" i="2"/>
  <c r="U28" i="2"/>
  <c r="U15" i="2"/>
  <c r="U38" i="2"/>
  <c r="U10" i="2"/>
  <c r="U59" i="2"/>
  <c r="U34" i="2"/>
  <c r="U54" i="2"/>
  <c r="U29" i="2"/>
  <c r="U11" i="2"/>
  <c r="U14" i="2"/>
  <c r="U7" i="2"/>
  <c r="U53" i="2"/>
  <c r="U37" i="2"/>
  <c r="U24" i="2"/>
  <c r="U50" i="2"/>
  <c r="U25" i="2"/>
  <c r="U8" i="2"/>
  <c r="U56" i="2"/>
  <c r="U32" i="2"/>
  <c r="U45" i="2"/>
  <c r="U22" i="2"/>
  <c r="U13" i="2"/>
  <c r="U30" i="2"/>
  <c r="U41" i="2"/>
  <c r="U4" i="2"/>
  <c r="U18" i="2"/>
  <c r="U43" i="2"/>
  <c r="U46" i="2"/>
  <c r="U51" i="2"/>
  <c r="U21" i="2"/>
  <c r="U16" i="2"/>
  <c r="U42" i="2"/>
  <c r="U40" i="2"/>
  <c r="U31" i="2"/>
  <c r="U47" i="2"/>
  <c r="U19" i="2"/>
  <c r="U12" i="2"/>
  <c r="U39" i="2"/>
  <c r="U36" i="2"/>
  <c r="U20" i="2"/>
  <c r="V3" i="2"/>
  <c r="U33" i="2"/>
  <c r="U48" i="2"/>
  <c r="U6" i="2"/>
  <c r="U27" i="2"/>
  <c r="U9" i="2"/>
  <c r="U5" i="2"/>
  <c r="V57" i="2" l="1"/>
  <c r="W57" i="2" s="1"/>
  <c r="V19" i="2"/>
  <c r="W19" i="2" s="1"/>
  <c r="V36" i="2"/>
  <c r="W36" i="2" s="1"/>
  <c r="V52" i="2"/>
  <c r="W52" i="2" s="1"/>
  <c r="V12" i="2"/>
  <c r="W12" i="2" s="1"/>
  <c r="V29" i="2"/>
  <c r="W29" i="2" s="1"/>
  <c r="V45" i="2"/>
  <c r="W45" i="2" s="1"/>
  <c r="V9" i="2"/>
  <c r="W9" i="2" s="1"/>
  <c r="V26" i="2"/>
  <c r="W26" i="2" s="1"/>
  <c r="V42" i="2"/>
  <c r="W42" i="2" s="1"/>
  <c r="V6" i="2"/>
  <c r="W6" i="2" s="1"/>
  <c r="V22" i="2"/>
  <c r="W22" i="2" s="1"/>
  <c r="V39" i="2"/>
  <c r="W39" i="2" s="1"/>
  <c r="V55" i="2"/>
  <c r="W55" i="2" s="1"/>
  <c r="V24" i="2"/>
  <c r="W24" i="2" s="1"/>
  <c r="V44" i="2"/>
  <c r="W44" i="2" s="1"/>
  <c r="V8" i="2"/>
  <c r="W8" i="2" s="1"/>
  <c r="V33" i="2"/>
  <c r="W33" i="2" s="1"/>
  <c r="V53" i="2"/>
  <c r="W53" i="2" s="1"/>
  <c r="V21" i="2"/>
  <c r="W21" i="2" s="1"/>
  <c r="V46" i="2"/>
  <c r="W46" i="2" s="1"/>
  <c r="V14" i="2"/>
  <c r="W14" i="2" s="1"/>
  <c r="V35" i="2"/>
  <c r="W35" i="2" s="1"/>
  <c r="V7" i="2"/>
  <c r="W7" i="2" s="1"/>
  <c r="V28" i="2"/>
  <c r="W28" i="2" s="1"/>
  <c r="V48" i="2"/>
  <c r="W48" i="2" s="1"/>
  <c r="V16" i="2"/>
  <c r="W16" i="2" s="1"/>
  <c r="V37" i="2"/>
  <c r="W37" i="2" s="1"/>
  <c r="V5" i="2"/>
  <c r="W5" i="2" s="1"/>
  <c r="V30" i="2"/>
  <c r="W30" i="2" s="1"/>
  <c r="V50" i="2"/>
  <c r="W50" i="2" s="1"/>
  <c r="V18" i="2"/>
  <c r="W18" i="2" s="1"/>
  <c r="V43" i="2"/>
  <c r="W43" i="2" s="1"/>
  <c r="V11" i="2"/>
  <c r="W11" i="2" s="1"/>
  <c r="V32" i="2"/>
  <c r="W32" i="2" s="1"/>
  <c r="V56" i="2"/>
  <c r="W56" i="2" s="1"/>
  <c r="V20" i="2"/>
  <c r="W20" i="2" s="1"/>
  <c r="V41" i="2"/>
  <c r="W41" i="2" s="1"/>
  <c r="V13" i="2"/>
  <c r="W13" i="2" s="1"/>
  <c r="V34" i="2"/>
  <c r="W34" i="2" s="1"/>
  <c r="V54" i="2"/>
  <c r="W54" i="2" s="1"/>
  <c r="V27" i="2"/>
  <c r="W27" i="2" s="1"/>
  <c r="V4" i="2"/>
  <c r="V38" i="2"/>
  <c r="W38" i="2" s="1"/>
  <c r="V51" i="2"/>
  <c r="W51" i="2" s="1"/>
  <c r="V25" i="2"/>
  <c r="W25" i="2" s="1"/>
  <c r="V10" i="2"/>
  <c r="W10" i="2" s="1"/>
  <c r="V15" i="2"/>
  <c r="W15" i="2" s="1"/>
  <c r="V49" i="2"/>
  <c r="W49" i="2" s="1"/>
  <c r="V31" i="2"/>
  <c r="W31" i="2" s="1"/>
  <c r="V40" i="2"/>
  <c r="W40" i="2" s="1"/>
  <c r="V17" i="2"/>
  <c r="W17" i="2" s="1"/>
  <c r="V47" i="2"/>
  <c r="W47" i="2" s="1"/>
  <c r="U57" i="2"/>
  <c r="U61" i="2" s="1"/>
  <c r="U58" i="2"/>
  <c r="W4" i="2" l="1"/>
  <c r="W61" i="2" s="1"/>
  <c r="V61" i="2"/>
  <c r="V58" i="2"/>
  <c r="W58" i="2" s="1"/>
</calcChain>
</file>

<file path=xl/sharedStrings.xml><?xml version="1.0" encoding="utf-8"?>
<sst xmlns="http://schemas.openxmlformats.org/spreadsheetml/2006/main" count="153" uniqueCount="115">
  <si>
    <t>37-43</t>
  </si>
  <si>
    <t>47-55</t>
  </si>
  <si>
    <t xml:space="preserve"> 1-7</t>
  </si>
  <si>
    <t>19-21</t>
  </si>
  <si>
    <t xml:space="preserve"> 11-17</t>
  </si>
  <si>
    <t>25-27</t>
  </si>
  <si>
    <t>29-35</t>
  </si>
  <si>
    <t>57-59</t>
  </si>
  <si>
    <t>61-69</t>
  </si>
  <si>
    <t>71-75</t>
  </si>
  <si>
    <t>81-91</t>
  </si>
  <si>
    <t>93-95</t>
  </si>
  <si>
    <t>99-101</t>
  </si>
  <si>
    <t>103-105</t>
  </si>
  <si>
    <t>107-109</t>
  </si>
  <si>
    <t>113-115</t>
  </si>
  <si>
    <t>123-129</t>
  </si>
  <si>
    <t xml:space="preserve"> 2-10</t>
  </si>
  <si>
    <t>16-18</t>
  </si>
  <si>
    <t>20-26</t>
  </si>
  <si>
    <t>34-36</t>
  </si>
  <si>
    <t>38-44</t>
  </si>
  <si>
    <t>46-50</t>
  </si>
  <si>
    <t>52-54</t>
  </si>
  <si>
    <t>56-58</t>
  </si>
  <si>
    <t>66-78</t>
  </si>
  <si>
    <t>80-84</t>
  </si>
  <si>
    <t>86-88</t>
  </si>
  <si>
    <t>90-96</t>
  </si>
  <si>
    <t>98-100</t>
  </si>
  <si>
    <t>104-106</t>
  </si>
  <si>
    <t>108-110</t>
  </si>
  <si>
    <t>114-116</t>
  </si>
  <si>
    <t>118-126</t>
  </si>
  <si>
    <t>128-130</t>
  </si>
  <si>
    <t>132-134</t>
  </si>
  <si>
    <t>136-140</t>
  </si>
  <si>
    <t>142-144</t>
  </si>
  <si>
    <t>Pomerleau</t>
  </si>
  <si>
    <t>One Church St.</t>
  </si>
  <si>
    <t>Prelco, Inc.</t>
  </si>
  <si>
    <t>Nick-Morrissey LLC</t>
  </si>
  <si>
    <t>Dana</t>
  </si>
  <si>
    <t>Dot Real Estate</t>
  </si>
  <si>
    <t>Miller</t>
  </si>
  <si>
    <t>Howard Opera House</t>
  </si>
  <si>
    <t>Flynn Estate</t>
  </si>
  <si>
    <t>Berger</t>
  </si>
  <si>
    <t>Grand View Farms</t>
  </si>
  <si>
    <t>King</t>
  </si>
  <si>
    <t>Two Church St.</t>
  </si>
  <si>
    <t>Eastman</t>
  </si>
  <si>
    <t>Chioffi</t>
  </si>
  <si>
    <t>Perkins</t>
  </si>
  <si>
    <t>Read</t>
  </si>
  <si>
    <t xml:space="preserve">Frank </t>
  </si>
  <si>
    <t>Bouchett</t>
  </si>
  <si>
    <t>Wood</t>
  </si>
  <si>
    <t>WEW Vt. Partnership</t>
  </si>
  <si>
    <t>St. Albans</t>
  </si>
  <si>
    <t>Walsh</t>
  </si>
  <si>
    <t>Farrell</t>
  </si>
  <si>
    <t>CAF</t>
  </si>
  <si>
    <t xml:space="preserve">CAF </t>
  </si>
  <si>
    <t>Property Owner</t>
  </si>
  <si>
    <t>146-148</t>
  </si>
  <si>
    <t>FY '00</t>
  </si>
  <si>
    <t xml:space="preserve"> 12-14</t>
  </si>
  <si>
    <t>CMG Partnership</t>
  </si>
  <si>
    <t>FY '94</t>
  </si>
  <si>
    <t>Fuller</t>
  </si>
  <si>
    <t>Handy</t>
  </si>
  <si>
    <t>Mike Williams</t>
  </si>
  <si>
    <t>Sq. Ft</t>
  </si>
  <si>
    <t>Kennedy Bros</t>
  </si>
  <si>
    <t>131 Church LLC</t>
  </si>
  <si>
    <t>City of Burl./CSM</t>
  </si>
  <si>
    <t>Fee Per S.F.</t>
  </si>
  <si>
    <t>180 College</t>
  </si>
  <si>
    <t>William Kiendl</t>
  </si>
  <si>
    <t xml:space="preserve">Outdoor Gear </t>
  </si>
  <si>
    <t>Panera Bread</t>
  </si>
  <si>
    <t>Mindy Dola LLC</t>
  </si>
  <si>
    <t>Pratt</t>
  </si>
  <si>
    <t>Markle</t>
  </si>
  <si>
    <t>GRAND TOTAL</t>
  </si>
  <si>
    <t>FY'01</t>
  </si>
  <si>
    <t>FY'02</t>
  </si>
  <si>
    <t>Furst</t>
  </si>
  <si>
    <t>Burlington Town Ctr</t>
  </si>
  <si>
    <t>FY16</t>
  </si>
  <si>
    <t>FY15</t>
  </si>
  <si>
    <t>FY14</t>
  </si>
  <si>
    <t>FY13</t>
  </si>
  <si>
    <t>FY12</t>
  </si>
  <si>
    <t>FY11</t>
  </si>
  <si>
    <t>FY10                 &amp;                        FY11</t>
  </si>
  <si>
    <t>FY09</t>
  </si>
  <si>
    <t>FY08</t>
  </si>
  <si>
    <t>FY07</t>
  </si>
  <si>
    <t>FY06</t>
  </si>
  <si>
    <t>FY05</t>
  </si>
  <si>
    <t>FY04</t>
  </si>
  <si>
    <t xml:space="preserve">FY03 </t>
  </si>
  <si>
    <t>FY17, FY18, FY19, FY20</t>
  </si>
  <si>
    <t>FY21</t>
  </si>
  <si>
    <t>* Reduction represents CSM Commission's recommendation to abate Q1 &amp; Q2 as a response to the financial hardships related to COVID-19 crisis</t>
  </si>
  <si>
    <r>
      <t>FY21</t>
    </r>
    <r>
      <rPr>
        <b/>
        <sz val="10"/>
        <color rgb="FFFF0000"/>
        <rFont val="Calibri"/>
        <family val="2"/>
        <scheme val="minor"/>
      </rPr>
      <t>*</t>
    </r>
  </si>
  <si>
    <t>FY22</t>
  </si>
  <si>
    <t>FY23</t>
  </si>
  <si>
    <t>FY24</t>
  </si>
  <si>
    <t>Church St. Marketplace Common Area Fees</t>
  </si>
  <si>
    <t>TOTAL</t>
  </si>
  <si>
    <t>Church St. Address: West Side</t>
  </si>
  <si>
    <t>Church St. Address: East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</si>
</sst>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4" fillId="2" borderId="1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3" fontId="3" fillId="2" borderId="1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44" fontId="4" fillId="2" borderId="1" xfId="1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1" xfId="0" applyNumberFormat="1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top"/>
    </xf>
    <xf numFmtId="44" fontId="4" fillId="2" borderId="1" xfId="1" applyFont="1" applyFill="1" applyBorder="1" applyAlignment="1">
      <alignment horizontal="right" vertical="top"/>
    </xf>
    <xf numFmtId="44" fontId="4" fillId="2" borderId="1" xfId="1" applyFont="1" applyFill="1" applyBorder="1" applyAlignment="1">
      <alignment vertical="top"/>
    </xf>
    <xf numFmtId="42" fontId="4" fillId="2" borderId="1" xfId="0" applyNumberFormat="1" applyFont="1" applyFill="1" applyBorder="1" applyAlignment="1">
      <alignment horizontal="center" vertical="top"/>
    </xf>
    <xf numFmtId="44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vertical="top"/>
    </xf>
    <xf numFmtId="2" fontId="3" fillId="2" borderId="1" xfId="0" applyNumberFormat="1" applyFont="1" applyFill="1" applyBorder="1" applyAlignment="1">
      <alignment horizontal="right" vertical="top"/>
    </xf>
    <xf numFmtId="44" fontId="3" fillId="2" borderId="1" xfId="1" applyFont="1" applyFill="1" applyBorder="1" applyAlignment="1">
      <alignment horizontal="right" vertical="top"/>
    </xf>
    <xf numFmtId="44" fontId="3" fillId="2" borderId="1" xfId="0" applyNumberFormat="1" applyFont="1" applyFill="1" applyBorder="1" applyAlignment="1">
      <alignment horizontal="center" vertical="top"/>
    </xf>
    <xf numFmtId="16" fontId="4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4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44" fontId="3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/>
    </xf>
    <xf numFmtId="39" fontId="4" fillId="2" borderId="1" xfId="1" applyNumberFormat="1" applyFont="1" applyFill="1" applyBorder="1" applyAlignment="1">
      <alignment horizontal="right" vertical="top"/>
    </xf>
    <xf numFmtId="39" fontId="4" fillId="2" borderId="1" xfId="1" applyNumberFormat="1" applyFont="1" applyFill="1" applyBorder="1" applyAlignment="1">
      <alignment vertical="top"/>
    </xf>
    <xf numFmtId="39" fontId="4" fillId="2" borderId="1" xfId="1" applyNumberFormat="1" applyFont="1" applyFill="1" applyBorder="1" applyAlignment="1">
      <alignment horizontal="center" vertical="top"/>
    </xf>
    <xf numFmtId="39" fontId="4" fillId="2" borderId="1" xfId="0" applyNumberFormat="1" applyFont="1" applyFill="1" applyBorder="1" applyAlignment="1">
      <alignment vertical="top" wrapText="1"/>
    </xf>
    <xf numFmtId="4" fontId="4" fillId="2" borderId="1" xfId="1" applyNumberFormat="1" applyFont="1" applyFill="1" applyBorder="1" applyAlignment="1">
      <alignment vertical="top"/>
    </xf>
    <xf numFmtId="4" fontId="4" fillId="2" borderId="1" xfId="1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 wrapText="1"/>
    </xf>
    <xf numFmtId="4" fontId="4" fillId="2" borderId="1" xfId="2" applyNumberFormat="1" applyFont="1" applyFill="1" applyBorder="1" applyAlignment="1">
      <alignment vertical="top"/>
    </xf>
    <xf numFmtId="4" fontId="4" fillId="2" borderId="1" xfId="2" applyNumberFormat="1" applyFont="1" applyFill="1" applyBorder="1" applyAlignment="1">
      <alignment horizontal="center" vertical="top"/>
    </xf>
    <xf numFmtId="39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39" fontId="3" fillId="2" borderId="1" xfId="0" applyNumberFormat="1" applyFont="1" applyFill="1" applyBorder="1" applyAlignment="1">
      <alignment vertical="top"/>
    </xf>
    <xf numFmtId="43" fontId="4" fillId="2" borderId="1" xfId="2" applyFont="1" applyFill="1" applyBorder="1" applyAlignment="1">
      <alignment horizontal="right" vertical="top"/>
    </xf>
    <xf numFmtId="43" fontId="4" fillId="2" borderId="1" xfId="2" applyFont="1" applyFill="1" applyBorder="1" applyAlignment="1">
      <alignment vertical="top"/>
    </xf>
    <xf numFmtId="43" fontId="4" fillId="2" borderId="1" xfId="2" applyFont="1" applyFill="1" applyBorder="1" applyAlignment="1">
      <alignment horizontal="center" vertical="top"/>
    </xf>
    <xf numFmtId="165" fontId="4" fillId="2" borderId="0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3" fillId="2" borderId="1" xfId="0" quotePrefix="1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4" fontId="4" fillId="2" borderId="2" xfId="0" applyNumberFormat="1" applyFont="1" applyFill="1" applyBorder="1" applyAlignment="1">
      <alignment horizontal="center" vertical="top" wrapText="1"/>
    </xf>
    <xf numFmtId="44" fontId="6" fillId="2" borderId="0" xfId="0" applyNumberFormat="1" applyFont="1" applyFill="1" applyBorder="1" applyAlignment="1">
      <alignment horizontal="center" vertical="top" wrapText="1"/>
    </xf>
    <xf numFmtId="44" fontId="6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9" fontId="4" fillId="3" borderId="1" xfId="0" applyNumberFormat="1" applyFont="1" applyFill="1" applyBorder="1" applyAlignment="1">
      <alignment vertical="top"/>
    </xf>
    <xf numFmtId="39" fontId="3" fillId="3" borderId="1" xfId="0" applyNumberFormat="1" applyFont="1" applyFill="1" applyBorder="1" applyAlignment="1">
      <alignment vertical="top"/>
    </xf>
    <xf numFmtId="44" fontId="3" fillId="3" borderId="1" xfId="0" applyNumberFormat="1" applyFont="1" applyFill="1" applyBorder="1" applyAlignment="1">
      <alignment horizontal="center" vertical="top" wrapText="1"/>
    </xf>
    <xf numFmtId="43" fontId="3" fillId="2" borderId="0" xfId="2" applyFont="1" applyFill="1" applyBorder="1" applyAlignment="1">
      <alignment vertical="top"/>
    </xf>
    <xf numFmtId="37" fontId="3" fillId="2" borderId="1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53"/>
  <sheetViews>
    <sheetView tabSelected="1" zoomScale="110" zoomScaleNormal="110" workbookViewId="0">
      <selection sqref="A1:Z1"/>
    </sheetView>
  </sheetViews>
  <sheetFormatPr defaultColWidth="8.1796875" defaultRowHeight="10.5" x14ac:dyDescent="0.25"/>
  <cols>
    <col min="1" max="1" width="7.7265625" style="27" customWidth="1"/>
    <col min="2" max="2" width="16.7265625" style="22" hidden="1" customWidth="1"/>
    <col min="3" max="3" width="8" style="23" bestFit="1" customWidth="1"/>
    <col min="4" max="4" width="9.1796875" style="23" hidden="1" customWidth="1"/>
    <col min="5" max="5" width="8.7265625" style="24" hidden="1" customWidth="1"/>
    <col min="6" max="6" width="8.26953125" style="24" hidden="1" customWidth="1"/>
    <col min="7" max="7" width="8.7265625" style="24" hidden="1" customWidth="1"/>
    <col min="8" max="8" width="8.453125" style="24" hidden="1" customWidth="1"/>
    <col min="9" max="9" width="9.1796875" style="24" hidden="1" customWidth="1"/>
    <col min="10" max="10" width="8.81640625" style="24" hidden="1" customWidth="1"/>
    <col min="11" max="11" width="8.1796875" style="24" hidden="1" customWidth="1"/>
    <col min="12" max="12" width="9.1796875" style="25" hidden="1" customWidth="1"/>
    <col min="13" max="13" width="9.1796875" style="7" hidden="1" customWidth="1"/>
    <col min="14" max="14" width="0" style="7" hidden="1" customWidth="1"/>
    <col min="15" max="16" width="0" style="26" hidden="1" customWidth="1"/>
    <col min="17" max="21" width="0" style="7" hidden="1" customWidth="1"/>
    <col min="22" max="22" width="8.54296875" style="22" hidden="1" customWidth="1"/>
    <col min="23" max="23" width="12.54296875" style="22" hidden="1" customWidth="1"/>
    <col min="24" max="24" width="8.453125" style="22" hidden="1" customWidth="1"/>
    <col min="25" max="25" width="8.1796875" style="7"/>
    <col min="26" max="26" width="9.1796875" style="66" bestFit="1" customWidth="1"/>
    <col min="27" max="28" width="8.54296875" style="7" bestFit="1" customWidth="1"/>
    <col min="29" max="16384" width="8.1796875" style="7"/>
  </cols>
  <sheetData>
    <row r="1" spans="1:30" ht="15" customHeight="1" x14ac:dyDescent="0.25">
      <c r="A1" s="74" t="s">
        <v>111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</row>
    <row r="2" spans="1:30" s="57" customFormat="1" ht="36" customHeight="1" x14ac:dyDescent="0.25">
      <c r="A2" s="50" t="s">
        <v>113</v>
      </c>
      <c r="B2" s="50" t="s">
        <v>64</v>
      </c>
      <c r="C2" s="51" t="s">
        <v>73</v>
      </c>
      <c r="D2" s="52" t="s">
        <v>69</v>
      </c>
      <c r="E2" s="53" t="s">
        <v>66</v>
      </c>
      <c r="F2" s="53" t="s">
        <v>86</v>
      </c>
      <c r="G2" s="53" t="s">
        <v>87</v>
      </c>
      <c r="H2" s="53" t="s">
        <v>103</v>
      </c>
      <c r="I2" s="53" t="s">
        <v>102</v>
      </c>
      <c r="J2" s="53" t="s">
        <v>101</v>
      </c>
      <c r="K2" s="53" t="s">
        <v>100</v>
      </c>
      <c r="L2" s="53" t="s">
        <v>99</v>
      </c>
      <c r="M2" s="53" t="s">
        <v>98</v>
      </c>
      <c r="N2" s="53" t="s">
        <v>97</v>
      </c>
      <c r="O2" s="54" t="s">
        <v>96</v>
      </c>
      <c r="P2" s="53" t="s">
        <v>95</v>
      </c>
      <c r="Q2" s="51" t="s">
        <v>94</v>
      </c>
      <c r="R2" s="55" t="s">
        <v>93</v>
      </c>
      <c r="S2" s="55" t="s">
        <v>92</v>
      </c>
      <c r="T2" s="56" t="s">
        <v>91</v>
      </c>
      <c r="U2" s="51" t="s">
        <v>90</v>
      </c>
      <c r="V2" s="55" t="s">
        <v>104</v>
      </c>
      <c r="W2" s="55" t="s">
        <v>107</v>
      </c>
      <c r="X2" s="55" t="s">
        <v>108</v>
      </c>
      <c r="Y2" s="55" t="s">
        <v>109</v>
      </c>
      <c r="Z2" s="64" t="s">
        <v>110</v>
      </c>
    </row>
    <row r="3" spans="1:30" s="4" customFormat="1" ht="15" customHeight="1" x14ac:dyDescent="0.25">
      <c r="A3" s="42"/>
      <c r="B3" s="43" t="s">
        <v>77</v>
      </c>
      <c r="C3" s="3"/>
      <c r="D3" s="17">
        <f>SUM(D4/C4)</f>
        <v>1.694047619047619</v>
      </c>
      <c r="E3" s="17">
        <f>SUM(E4/C4)</f>
        <v>1.753095238095238</v>
      </c>
      <c r="F3" s="17">
        <f>SUM(F4/C4)</f>
        <v>1.936117857142857</v>
      </c>
      <c r="G3" s="17">
        <f>SUM(G4/C4)</f>
        <v>1.7794047619047619</v>
      </c>
      <c r="H3" s="17">
        <f>SUM(H4/C4)</f>
        <v>1.806095833333333</v>
      </c>
      <c r="I3" s="17">
        <f>SUM(I4/C4)</f>
        <v>2.0318578124999997</v>
      </c>
      <c r="J3" s="18">
        <f>SUM(J4/C4)</f>
        <v>2.0724949687499996</v>
      </c>
      <c r="K3" s="18">
        <f>SUM(K4/C4)</f>
        <v>2.1398510552343746</v>
      </c>
      <c r="L3" s="18">
        <f>SUM(L4/C4)</f>
        <v>2.2682421185484376</v>
      </c>
      <c r="M3" s="18">
        <f>SUM(M4/C4)</f>
        <v>2.3873248297722305</v>
      </c>
      <c r="N3" s="18">
        <f>SUM(N4/C4)</f>
        <v>2.4947544471119807</v>
      </c>
      <c r="O3" s="18">
        <f>SUM(O4/C4)</f>
        <v>2.5571233082897797</v>
      </c>
      <c r="P3" s="18">
        <f>SUM(O3)</f>
        <v>2.5571233082897797</v>
      </c>
      <c r="Q3" s="19">
        <f>SUM(P3*1.015)</f>
        <v>2.595480157914126</v>
      </c>
      <c r="R3" s="19">
        <f>SUM(Q3*1.0325)</f>
        <v>2.6798332630463348</v>
      </c>
      <c r="S3" s="19">
        <f>SUM(R3*1.025)</f>
        <v>2.7468290946224929</v>
      </c>
      <c r="T3" s="19">
        <f>SUM(S3*1.02)</f>
        <v>2.8017656765149428</v>
      </c>
      <c r="U3" s="19">
        <f>SUM(T3*1.015)</f>
        <v>2.8437921616626665</v>
      </c>
      <c r="V3" s="28">
        <f>SUM(U3*1.01)</f>
        <v>2.8722300832792933</v>
      </c>
      <c r="W3" s="28">
        <v>2.8722300832792933</v>
      </c>
      <c r="X3" s="28">
        <v>2.8722300832792933</v>
      </c>
      <c r="Y3" s="28">
        <v>2.8722300832792933</v>
      </c>
      <c r="Z3" s="69">
        <f>Y3*1.05</f>
        <v>3.015841587443258</v>
      </c>
      <c r="AA3" s="72"/>
      <c r="AB3" s="73"/>
      <c r="AC3" s="73"/>
      <c r="AD3" s="73"/>
    </row>
    <row r="4" spans="1:30" ht="12" customHeight="1" x14ac:dyDescent="0.25">
      <c r="A4" s="8" t="s">
        <v>2</v>
      </c>
      <c r="B4" s="5" t="s">
        <v>39</v>
      </c>
      <c r="C4" s="16">
        <v>8400</v>
      </c>
      <c r="D4" s="31">
        <v>14230</v>
      </c>
      <c r="E4" s="31">
        <v>14726</v>
      </c>
      <c r="F4" s="31">
        <v>16263.39</v>
      </c>
      <c r="G4" s="31">
        <v>14947</v>
      </c>
      <c r="H4" s="31">
        <f t="shared" ref="H4:H56" si="0">SUM(G4*1.015)</f>
        <v>15171.204999999998</v>
      </c>
      <c r="I4" s="31">
        <f>SUM(H4*1.125)</f>
        <v>17067.605624999997</v>
      </c>
      <c r="J4" s="31">
        <f t="shared" ref="J4:J56" si="1">SUM(I4*1.02)</f>
        <v>17408.957737499997</v>
      </c>
      <c r="K4" s="31">
        <f>SUM(J4*1.0325)</f>
        <v>17974.748863968747</v>
      </c>
      <c r="L4" s="31">
        <f>SUM(K4*1.06)</f>
        <v>19053.233795806875</v>
      </c>
      <c r="M4" s="31">
        <f>SUM(L4*1.0525)</f>
        <v>20053.528570086735</v>
      </c>
      <c r="N4" s="31">
        <f>SUM(M4*1.045)</f>
        <v>20955.937355740636</v>
      </c>
      <c r="O4" s="31">
        <f>N4*1.025</f>
        <v>21479.835789634151</v>
      </c>
      <c r="P4" s="31">
        <f>SUM(O4)</f>
        <v>21479.835789634151</v>
      </c>
      <c r="Q4" s="31">
        <f>SUM(C4*Q3)</f>
        <v>21802.033326478657</v>
      </c>
      <c r="R4" s="32">
        <f>SUM(R3*C4)</f>
        <v>22510.599409589213</v>
      </c>
      <c r="S4" s="32">
        <f>SUM(S3*C4)</f>
        <v>23073.364394828939</v>
      </c>
      <c r="T4" s="31">
        <f>SUM(T3*C4)</f>
        <v>23534.831682725518</v>
      </c>
      <c r="U4" s="31">
        <f t="shared" ref="U4:U22" si="2">(C4*$U$3)</f>
        <v>23887.854157966398</v>
      </c>
      <c r="V4" s="33">
        <f>SUM(C4*V3)</f>
        <v>24126.732699546064</v>
      </c>
      <c r="W4" s="33">
        <f>V4/2</f>
        <v>12063.366349773032</v>
      </c>
      <c r="X4" s="33">
        <f>$X$3*C4</f>
        <v>24126.732699546064</v>
      </c>
      <c r="Y4" s="33">
        <f>$Y$3*C4</f>
        <v>24126.732699546064</v>
      </c>
      <c r="Z4" s="65">
        <f>$Z$3*C4</f>
        <v>25333.069334523367</v>
      </c>
    </row>
    <row r="5" spans="1:30" ht="12" customHeight="1" x14ac:dyDescent="0.25">
      <c r="A5" s="20" t="s">
        <v>4</v>
      </c>
      <c r="B5" s="5" t="s">
        <v>40</v>
      </c>
      <c r="C5" s="16">
        <v>5102</v>
      </c>
      <c r="D5" s="31">
        <v>8711</v>
      </c>
      <c r="E5" s="31">
        <v>8945</v>
      </c>
      <c r="F5" s="31">
        <v>9878.86</v>
      </c>
      <c r="G5" s="31">
        <v>9079</v>
      </c>
      <c r="H5" s="31">
        <f t="shared" si="0"/>
        <v>9215.1849999999995</v>
      </c>
      <c r="I5" s="31">
        <f t="shared" ref="I5:I56" si="3">SUM(H5*1.125)</f>
        <v>10367.083124999999</v>
      </c>
      <c r="J5" s="31">
        <f t="shared" si="1"/>
        <v>10574.4247875</v>
      </c>
      <c r="K5" s="31">
        <f t="shared" ref="K5:K56" si="4">SUM(J5*1.0325)</f>
        <v>10918.09359309375</v>
      </c>
      <c r="L5" s="31">
        <f t="shared" ref="L5:L56" si="5">SUM(K5*1.06)</f>
        <v>11573.179208679376</v>
      </c>
      <c r="M5" s="31">
        <f t="shared" ref="M5:M56" si="6">SUM(L5*1.0525)</f>
        <v>12180.771117135042</v>
      </c>
      <c r="N5" s="31">
        <f t="shared" ref="N5:N56" si="7">SUM(M5*1.045)</f>
        <v>12728.905817406117</v>
      </c>
      <c r="O5" s="31">
        <f t="shared" ref="O5:O56" si="8">N5*1.025</f>
        <v>13047.128462841269</v>
      </c>
      <c r="P5" s="31">
        <f t="shared" ref="P5:P56" si="9">SUM(O5)</f>
        <v>13047.128462841269</v>
      </c>
      <c r="Q5" s="31">
        <f>SUM(C5*Q3)</f>
        <v>13242.139765677872</v>
      </c>
      <c r="R5" s="32">
        <f>SUM(R3*C5)</f>
        <v>13672.509308062401</v>
      </c>
      <c r="S5" s="32">
        <f>SUM(S3*C5)</f>
        <v>14014.322040763958</v>
      </c>
      <c r="T5" s="31">
        <f>SUM(T3*C5)</f>
        <v>14294.608481579238</v>
      </c>
      <c r="U5" s="31">
        <f t="shared" si="2"/>
        <v>14509.027608802924</v>
      </c>
      <c r="V5" s="33">
        <f>SUM(C5*V3)</f>
        <v>14654.117884890955</v>
      </c>
      <c r="W5" s="33">
        <f t="shared" ref="W5:W22" si="10">V5/2</f>
        <v>7327.0589424454774</v>
      </c>
      <c r="X5" s="33">
        <f>$X$3*C5</f>
        <v>14654.117884890955</v>
      </c>
      <c r="Y5" s="33">
        <f>$Y$3*C5</f>
        <v>14654.117884890955</v>
      </c>
      <c r="Z5" s="65">
        <f t="shared" ref="Z5:Z21" si="11">$Z$3*C5</f>
        <v>15386.823779135502</v>
      </c>
    </row>
    <row r="6" spans="1:30" ht="12" customHeight="1" x14ac:dyDescent="0.25">
      <c r="A6" s="14" t="s">
        <v>3</v>
      </c>
      <c r="B6" s="5" t="s">
        <v>68</v>
      </c>
      <c r="C6" s="16">
        <v>7318</v>
      </c>
      <c r="D6" s="31">
        <v>11950</v>
      </c>
      <c r="E6" s="31">
        <v>12829</v>
      </c>
      <c r="F6" s="31">
        <v>14168.35</v>
      </c>
      <c r="G6" s="31">
        <v>13021</v>
      </c>
      <c r="H6" s="31">
        <f t="shared" si="0"/>
        <v>13216.314999999999</v>
      </c>
      <c r="I6" s="31">
        <f t="shared" si="3"/>
        <v>14868.354374999999</v>
      </c>
      <c r="J6" s="31">
        <f t="shared" si="1"/>
        <v>15165.7214625</v>
      </c>
      <c r="K6" s="31">
        <f t="shared" si="4"/>
        <v>15658.607410031249</v>
      </c>
      <c r="L6" s="31">
        <f t="shared" si="5"/>
        <v>16598.123854633126</v>
      </c>
      <c r="M6" s="31">
        <f t="shared" si="6"/>
        <v>17469.525357001367</v>
      </c>
      <c r="N6" s="31">
        <f t="shared" si="7"/>
        <v>18255.653998066427</v>
      </c>
      <c r="O6" s="31">
        <f t="shared" si="8"/>
        <v>18712.045348018088</v>
      </c>
      <c r="P6" s="31">
        <f t="shared" si="9"/>
        <v>18712.045348018088</v>
      </c>
      <c r="Q6" s="31">
        <f>SUM(C6*Q3)</f>
        <v>18993.723795615573</v>
      </c>
      <c r="R6" s="32">
        <f>SUM(R3*C6)</f>
        <v>19611.01981897308</v>
      </c>
      <c r="S6" s="32">
        <f>SUM(S3*C6)</f>
        <v>20101.295314447405</v>
      </c>
      <c r="T6" s="31">
        <f>SUM(T3*C6)</f>
        <v>20503.32122073635</v>
      </c>
      <c r="U6" s="31">
        <f t="shared" si="2"/>
        <v>20810.871039047393</v>
      </c>
      <c r="V6" s="33">
        <f>SUM(C6*V3)</f>
        <v>21018.979749437869</v>
      </c>
      <c r="W6" s="33">
        <f t="shared" si="10"/>
        <v>10509.489874718935</v>
      </c>
      <c r="X6" s="33">
        <f t="shared" ref="X6:X56" si="12">$X$3*C6</f>
        <v>21018.979749437869</v>
      </c>
      <c r="Y6" s="33">
        <f t="shared" ref="Y6:Y11" si="13">$Y$3*C6</f>
        <v>21018.979749437869</v>
      </c>
      <c r="Z6" s="65">
        <f t="shared" si="11"/>
        <v>22069.928736909762</v>
      </c>
    </row>
    <row r="7" spans="1:30" ht="12" customHeight="1" x14ac:dyDescent="0.25">
      <c r="A7" s="14">
        <v>23</v>
      </c>
      <c r="B7" s="5" t="s">
        <v>71</v>
      </c>
      <c r="C7" s="16">
        <v>1792</v>
      </c>
      <c r="D7" s="31">
        <v>3036</v>
      </c>
      <c r="E7" s="31">
        <v>3141</v>
      </c>
      <c r="F7" s="31">
        <v>3468.92</v>
      </c>
      <c r="G7" s="31">
        <v>3188</v>
      </c>
      <c r="H7" s="31">
        <f t="shared" si="0"/>
        <v>3235.8199999999997</v>
      </c>
      <c r="I7" s="31">
        <f t="shared" si="3"/>
        <v>3640.2974999999997</v>
      </c>
      <c r="J7" s="31">
        <f t="shared" si="1"/>
        <v>3713.1034499999996</v>
      </c>
      <c r="K7" s="31">
        <f t="shared" si="4"/>
        <v>3833.7793121249997</v>
      </c>
      <c r="L7" s="31">
        <f t="shared" si="5"/>
        <v>4063.8060708524999</v>
      </c>
      <c r="M7" s="31">
        <f t="shared" si="6"/>
        <v>4277.1558895722565</v>
      </c>
      <c r="N7" s="31">
        <f t="shared" si="7"/>
        <v>4469.6279046030077</v>
      </c>
      <c r="O7" s="31">
        <f t="shared" si="8"/>
        <v>4581.3686022180827</v>
      </c>
      <c r="P7" s="31">
        <f t="shared" si="9"/>
        <v>4581.3686022180827</v>
      </c>
      <c r="Q7" s="31">
        <f>SUM(C7*Q3)</f>
        <v>4651.1004429821141</v>
      </c>
      <c r="R7" s="32">
        <f>SUM(R3*C7)</f>
        <v>4802.2612073790324</v>
      </c>
      <c r="S7" s="32">
        <f>SUM(S3*C7)</f>
        <v>4922.3177375635078</v>
      </c>
      <c r="T7" s="31">
        <f>SUM(T3*C7)</f>
        <v>5020.7640923147774</v>
      </c>
      <c r="U7" s="31">
        <f t="shared" si="2"/>
        <v>5096.0755536994984</v>
      </c>
      <c r="V7" s="33">
        <f>SUM(C7*V3)</f>
        <v>5147.0363092364933</v>
      </c>
      <c r="W7" s="33">
        <f t="shared" si="10"/>
        <v>2573.5181546182466</v>
      </c>
      <c r="X7" s="33">
        <f t="shared" si="12"/>
        <v>5147.0363092364933</v>
      </c>
      <c r="Y7" s="33">
        <f t="shared" si="13"/>
        <v>5147.0363092364933</v>
      </c>
      <c r="Z7" s="65">
        <f t="shared" si="11"/>
        <v>5404.3881246983183</v>
      </c>
    </row>
    <row r="8" spans="1:30" ht="12" customHeight="1" x14ac:dyDescent="0.25">
      <c r="A8" s="14" t="s">
        <v>5</v>
      </c>
      <c r="B8" s="5" t="s">
        <v>71</v>
      </c>
      <c r="C8" s="16">
        <v>3944</v>
      </c>
      <c r="D8" s="31">
        <v>6681</v>
      </c>
      <c r="E8" s="31">
        <v>6914</v>
      </c>
      <c r="F8" s="31">
        <v>7635.82</v>
      </c>
      <c r="G8" s="31">
        <v>7018</v>
      </c>
      <c r="H8" s="31">
        <f t="shared" si="0"/>
        <v>7123.2699999999995</v>
      </c>
      <c r="I8" s="31">
        <f t="shared" si="3"/>
        <v>8013.6787499999991</v>
      </c>
      <c r="J8" s="31">
        <f t="shared" si="1"/>
        <v>8173.9523249999993</v>
      </c>
      <c r="K8" s="31">
        <f t="shared" si="4"/>
        <v>8439.6057755624988</v>
      </c>
      <c r="L8" s="31">
        <f t="shared" si="5"/>
        <v>8945.9821220962494</v>
      </c>
      <c r="M8" s="31">
        <f t="shared" si="6"/>
        <v>9415.6461835063019</v>
      </c>
      <c r="N8" s="31">
        <f t="shared" si="7"/>
        <v>9839.3502617640843</v>
      </c>
      <c r="O8" s="31">
        <f t="shared" si="8"/>
        <v>10085.334018308185</v>
      </c>
      <c r="P8" s="31">
        <f t="shared" si="9"/>
        <v>10085.334018308185</v>
      </c>
      <c r="Q8" s="31">
        <f>SUM(C8*Q3)</f>
        <v>10236.573742813312</v>
      </c>
      <c r="R8" s="32">
        <f>SUM(R3*C8)</f>
        <v>10569.262389454745</v>
      </c>
      <c r="S8" s="32">
        <f>SUM(S3*C8)</f>
        <v>10833.493949191112</v>
      </c>
      <c r="T8" s="31">
        <f>SUM(T3*C8)</f>
        <v>11050.163828174935</v>
      </c>
      <c r="U8" s="31">
        <f t="shared" si="2"/>
        <v>11215.916285597557</v>
      </c>
      <c r="V8" s="33">
        <f>SUM(C8*V3)</f>
        <v>11328.075448453534</v>
      </c>
      <c r="W8" s="33">
        <f t="shared" si="10"/>
        <v>5664.0377242267668</v>
      </c>
      <c r="X8" s="33">
        <f t="shared" si="12"/>
        <v>11328.075448453534</v>
      </c>
      <c r="Y8" s="33">
        <f t="shared" si="13"/>
        <v>11328.075448453534</v>
      </c>
      <c r="Z8" s="65">
        <f t="shared" si="11"/>
        <v>11894.47922087621</v>
      </c>
    </row>
    <row r="9" spans="1:30" ht="12" customHeight="1" x14ac:dyDescent="0.25">
      <c r="A9" s="14" t="s">
        <v>6</v>
      </c>
      <c r="B9" s="5" t="s">
        <v>41</v>
      </c>
      <c r="C9" s="16">
        <v>16665</v>
      </c>
      <c r="D9" s="31">
        <v>26605</v>
      </c>
      <c r="E9" s="31">
        <v>29215</v>
      </c>
      <c r="F9" s="31">
        <v>32265.05</v>
      </c>
      <c r="G9" s="31">
        <v>29653</v>
      </c>
      <c r="H9" s="31">
        <f t="shared" si="0"/>
        <v>30097.794999999998</v>
      </c>
      <c r="I9" s="31">
        <f t="shared" si="3"/>
        <v>33860.019374999996</v>
      </c>
      <c r="J9" s="31">
        <f t="shared" si="1"/>
        <v>34537.219762499997</v>
      </c>
      <c r="K9" s="31">
        <f t="shared" si="4"/>
        <v>35659.679404781244</v>
      </c>
      <c r="L9" s="31">
        <f t="shared" si="5"/>
        <v>37799.260169068119</v>
      </c>
      <c r="M9" s="31">
        <f t="shared" si="6"/>
        <v>39783.721327944193</v>
      </c>
      <c r="N9" s="31">
        <f t="shared" si="7"/>
        <v>41573.988787701681</v>
      </c>
      <c r="O9" s="31">
        <f t="shared" si="8"/>
        <v>42613.338507394219</v>
      </c>
      <c r="P9" s="31">
        <f t="shared" si="9"/>
        <v>42613.338507394219</v>
      </c>
      <c r="Q9" s="31">
        <f>SUM(C9*Q3)</f>
        <v>43253.676831638913</v>
      </c>
      <c r="R9" s="32">
        <f>SUM(R3*C9)</f>
        <v>44659.421328667173</v>
      </c>
      <c r="S9" s="32">
        <f>SUM(S3*C9)</f>
        <v>45775.906861883843</v>
      </c>
      <c r="T9" s="31">
        <f>SUM(T3*C9)</f>
        <v>46691.424999121518</v>
      </c>
      <c r="U9" s="31">
        <f t="shared" si="2"/>
        <v>47391.796374108337</v>
      </c>
      <c r="V9" s="33">
        <f>SUM(C9*V3)</f>
        <v>47865.714337849422</v>
      </c>
      <c r="W9" s="33">
        <f t="shared" si="10"/>
        <v>23932.857168924711</v>
      </c>
      <c r="X9" s="33">
        <f t="shared" si="12"/>
        <v>47865.714337849422</v>
      </c>
      <c r="Y9" s="33">
        <f t="shared" si="13"/>
        <v>47865.714337849422</v>
      </c>
      <c r="Z9" s="65">
        <f t="shared" si="11"/>
        <v>50259.000054741897</v>
      </c>
    </row>
    <row r="10" spans="1:30" ht="12" customHeight="1" x14ac:dyDescent="0.25">
      <c r="A10" s="14" t="s">
        <v>7</v>
      </c>
      <c r="B10" s="5" t="s">
        <v>42</v>
      </c>
      <c r="C10" s="16">
        <v>3160</v>
      </c>
      <c r="D10" s="31">
        <v>5279</v>
      </c>
      <c r="E10" s="31">
        <v>5539</v>
      </c>
      <c r="F10" s="31">
        <v>6117.27</v>
      </c>
      <c r="G10" s="31">
        <v>5622</v>
      </c>
      <c r="H10" s="31">
        <f t="shared" si="0"/>
        <v>5706.329999999999</v>
      </c>
      <c r="I10" s="31">
        <f t="shared" si="3"/>
        <v>6419.6212499999992</v>
      </c>
      <c r="J10" s="31">
        <f t="shared" si="1"/>
        <v>6548.0136749999992</v>
      </c>
      <c r="K10" s="31">
        <f t="shared" si="4"/>
        <v>6760.8241194374987</v>
      </c>
      <c r="L10" s="31">
        <f t="shared" si="5"/>
        <v>7166.4735666037486</v>
      </c>
      <c r="M10" s="31">
        <f t="shared" si="6"/>
        <v>7542.7134288504458</v>
      </c>
      <c r="N10" s="31">
        <f t="shared" si="7"/>
        <v>7882.1355331487157</v>
      </c>
      <c r="O10" s="31">
        <f t="shared" si="8"/>
        <v>8079.1889214774328</v>
      </c>
      <c r="P10" s="31">
        <f t="shared" si="9"/>
        <v>8079.1889214774328</v>
      </c>
      <c r="Q10" s="31">
        <f>SUM(C10*Q3)</f>
        <v>8201.7172990086383</v>
      </c>
      <c r="R10" s="32">
        <f>SUM(R3*C10)</f>
        <v>8468.2731112264173</v>
      </c>
      <c r="S10" s="32">
        <f>SUM(S3*C10)</f>
        <v>8679.9799390070784</v>
      </c>
      <c r="T10" s="31">
        <f>SUM(T3*C10)</f>
        <v>8853.57953778722</v>
      </c>
      <c r="U10" s="31">
        <f t="shared" si="2"/>
        <v>8986.3832308540259</v>
      </c>
      <c r="V10" s="33">
        <f>SUM(C10*V3)</f>
        <v>9076.2470631625674</v>
      </c>
      <c r="W10" s="33">
        <f t="shared" si="10"/>
        <v>4538.1235315812837</v>
      </c>
      <c r="X10" s="33">
        <f t="shared" si="12"/>
        <v>9076.2470631625674</v>
      </c>
      <c r="Y10" s="33">
        <f t="shared" si="13"/>
        <v>9076.2470631625674</v>
      </c>
      <c r="Z10" s="65">
        <f t="shared" si="11"/>
        <v>9530.0594163206952</v>
      </c>
    </row>
    <row r="11" spans="1:30" ht="12" customHeight="1" x14ac:dyDescent="0.25">
      <c r="A11" s="14" t="s">
        <v>8</v>
      </c>
      <c r="B11" s="5" t="s">
        <v>43</v>
      </c>
      <c r="C11" s="16">
        <v>4500</v>
      </c>
      <c r="D11" s="31">
        <v>7623</v>
      </c>
      <c r="E11" s="31">
        <v>7889</v>
      </c>
      <c r="F11" s="31">
        <v>8712.61</v>
      </c>
      <c r="G11" s="31">
        <v>8007</v>
      </c>
      <c r="H11" s="31">
        <f t="shared" si="0"/>
        <v>8127.1049999999996</v>
      </c>
      <c r="I11" s="31">
        <f t="shared" si="3"/>
        <v>9142.9931249999991</v>
      </c>
      <c r="J11" s="31">
        <f t="shared" si="1"/>
        <v>9325.8529874999986</v>
      </c>
      <c r="K11" s="31">
        <f t="shared" si="4"/>
        <v>9628.9432095937482</v>
      </c>
      <c r="L11" s="31">
        <f t="shared" si="5"/>
        <v>10206.679802169374</v>
      </c>
      <c r="M11" s="31">
        <f t="shared" si="6"/>
        <v>10742.530491783265</v>
      </c>
      <c r="N11" s="31">
        <f t="shared" si="7"/>
        <v>11225.944363913512</v>
      </c>
      <c r="O11" s="31">
        <f t="shared" si="8"/>
        <v>11506.592973011348</v>
      </c>
      <c r="P11" s="31">
        <f t="shared" si="9"/>
        <v>11506.592973011348</v>
      </c>
      <c r="Q11" s="31">
        <f>SUM(C11*Q3)</f>
        <v>11679.660710613567</v>
      </c>
      <c r="R11" s="32">
        <f>SUM(R3*C11)</f>
        <v>12059.249683708507</v>
      </c>
      <c r="S11" s="32">
        <f>SUM(S3*C11)</f>
        <v>12360.730925801217</v>
      </c>
      <c r="T11" s="31">
        <f>SUM(T3*C11)</f>
        <v>12607.945544317243</v>
      </c>
      <c r="U11" s="31">
        <f t="shared" si="2"/>
        <v>12797.064727481998</v>
      </c>
      <c r="V11" s="33">
        <f>SUM(C11*V3)</f>
        <v>12925.035374756821</v>
      </c>
      <c r="W11" s="33">
        <f t="shared" si="10"/>
        <v>6462.5176873784103</v>
      </c>
      <c r="X11" s="33">
        <f t="shared" si="12"/>
        <v>12925.035374756821</v>
      </c>
      <c r="Y11" s="33">
        <f t="shared" si="13"/>
        <v>12925.035374756821</v>
      </c>
      <c r="Z11" s="65">
        <f t="shared" si="11"/>
        <v>13571.287143494661</v>
      </c>
    </row>
    <row r="12" spans="1:30" ht="12" customHeight="1" x14ac:dyDescent="0.25">
      <c r="A12" s="14" t="s">
        <v>9</v>
      </c>
      <c r="B12" s="5" t="s">
        <v>44</v>
      </c>
      <c r="C12" s="16">
        <v>3834</v>
      </c>
      <c r="D12" s="31">
        <v>6495</v>
      </c>
      <c r="E12" s="31">
        <v>6721</v>
      </c>
      <c r="F12" s="31">
        <v>7422.67</v>
      </c>
      <c r="G12" s="31">
        <v>6822</v>
      </c>
      <c r="H12" s="31">
        <f t="shared" si="0"/>
        <v>6924.329999999999</v>
      </c>
      <c r="I12" s="31">
        <f t="shared" si="3"/>
        <v>7789.8712499999992</v>
      </c>
      <c r="J12" s="31">
        <f t="shared" si="1"/>
        <v>7945.668674999999</v>
      </c>
      <c r="K12" s="31">
        <f t="shared" si="4"/>
        <v>8203.9029069374992</v>
      </c>
      <c r="L12" s="31">
        <f t="shared" si="5"/>
        <v>8696.1370813537487</v>
      </c>
      <c r="M12" s="31">
        <f t="shared" si="6"/>
        <v>9152.6842781248197</v>
      </c>
      <c r="N12" s="31">
        <f t="shared" si="7"/>
        <v>9564.5550706404356</v>
      </c>
      <c r="O12" s="31">
        <f t="shared" si="8"/>
        <v>9803.668947406446</v>
      </c>
      <c r="P12" s="31">
        <f t="shared" si="9"/>
        <v>9803.668947406446</v>
      </c>
      <c r="Q12" s="31">
        <f>SUM(C12*Q3)</f>
        <v>9951.0709254427584</v>
      </c>
      <c r="R12" s="32">
        <f>SUM(R3*C12)</f>
        <v>10274.480730519648</v>
      </c>
      <c r="S12" s="32">
        <f>SUM(S3*C12)</f>
        <v>10531.342748782637</v>
      </c>
      <c r="T12" s="31">
        <f>SUM(T3*C12)</f>
        <v>10741.969603758291</v>
      </c>
      <c r="U12" s="31">
        <f t="shared" si="2"/>
        <v>10903.099147814663</v>
      </c>
      <c r="V12" s="33">
        <f>SUM(C12*V3)</f>
        <v>11012.130139292811</v>
      </c>
      <c r="W12" s="33">
        <f t="shared" si="10"/>
        <v>5506.0650696464054</v>
      </c>
      <c r="X12" s="33">
        <f t="shared" si="12"/>
        <v>11012.130139292811</v>
      </c>
      <c r="Y12" s="33">
        <f>$Y$3*C12</f>
        <v>11012.130139292811</v>
      </c>
      <c r="Z12" s="65">
        <f t="shared" si="11"/>
        <v>11562.736646257452</v>
      </c>
    </row>
    <row r="13" spans="1:30" ht="12" customHeight="1" x14ac:dyDescent="0.25">
      <c r="A13" s="14" t="s">
        <v>10</v>
      </c>
      <c r="B13" s="5" t="s">
        <v>45</v>
      </c>
      <c r="C13" s="16">
        <v>14415</v>
      </c>
      <c r="D13" s="31">
        <v>24419</v>
      </c>
      <c r="E13" s="31">
        <v>25270</v>
      </c>
      <c r="F13" s="31">
        <v>27908.19</v>
      </c>
      <c r="G13" s="31">
        <v>25649</v>
      </c>
      <c r="H13" s="31">
        <f t="shared" si="0"/>
        <v>26033.734999999997</v>
      </c>
      <c r="I13" s="31">
        <f t="shared" si="3"/>
        <v>29287.951874999995</v>
      </c>
      <c r="J13" s="31">
        <f t="shared" si="1"/>
        <v>29873.710912499995</v>
      </c>
      <c r="K13" s="31">
        <f t="shared" si="4"/>
        <v>30844.606517156244</v>
      </c>
      <c r="L13" s="31">
        <f t="shared" si="5"/>
        <v>32695.282908185622</v>
      </c>
      <c r="M13" s="31">
        <f t="shared" si="6"/>
        <v>34411.785260865363</v>
      </c>
      <c r="N13" s="31">
        <f t="shared" si="7"/>
        <v>35960.315597604305</v>
      </c>
      <c r="O13" s="31">
        <f t="shared" si="8"/>
        <v>36859.32348754441</v>
      </c>
      <c r="P13" s="31">
        <f t="shared" si="9"/>
        <v>36859.32348754441</v>
      </c>
      <c r="Q13" s="31">
        <f>SUM(C13*Q3)</f>
        <v>37413.846476332124</v>
      </c>
      <c r="R13" s="32">
        <f>SUM(R3*C13)</f>
        <v>38629.79648681292</v>
      </c>
      <c r="S13" s="32">
        <f>SUM(S3*C13)</f>
        <v>39595.541398983238</v>
      </c>
      <c r="T13" s="31">
        <f>SUM(T3*C13)</f>
        <v>40387.452226962901</v>
      </c>
      <c r="U13" s="31">
        <f t="shared" si="2"/>
        <v>40993.26401036734</v>
      </c>
      <c r="V13" s="33">
        <f>SUM(C13*V3)</f>
        <v>41403.196650471014</v>
      </c>
      <c r="W13" s="33">
        <f t="shared" si="10"/>
        <v>20701.598325235507</v>
      </c>
      <c r="X13" s="33">
        <f t="shared" si="12"/>
        <v>41403.196650471014</v>
      </c>
      <c r="Y13" s="33">
        <f>$Y$3*C13</f>
        <v>41403.196650471014</v>
      </c>
      <c r="Z13" s="65">
        <f t="shared" si="11"/>
        <v>43473.356482994568</v>
      </c>
    </row>
    <row r="14" spans="1:30" ht="12" customHeight="1" x14ac:dyDescent="0.25">
      <c r="A14" s="14" t="s">
        <v>11</v>
      </c>
      <c r="B14" s="5" t="s">
        <v>45</v>
      </c>
      <c r="C14" s="16">
        <v>2885</v>
      </c>
      <c r="D14" s="31">
        <v>4887</v>
      </c>
      <c r="E14" s="31">
        <v>5058</v>
      </c>
      <c r="F14" s="31">
        <v>5586.06</v>
      </c>
      <c r="G14" s="31">
        <v>5134</v>
      </c>
      <c r="H14" s="31">
        <f t="shared" si="0"/>
        <v>5211.0099999999993</v>
      </c>
      <c r="I14" s="31">
        <f t="shared" si="3"/>
        <v>5862.3862499999996</v>
      </c>
      <c r="J14" s="31">
        <f t="shared" si="1"/>
        <v>5979.6339749999997</v>
      </c>
      <c r="K14" s="31">
        <f t="shared" si="4"/>
        <v>6173.9720791874997</v>
      </c>
      <c r="L14" s="31">
        <f t="shared" si="5"/>
        <v>6544.4104039387503</v>
      </c>
      <c r="M14" s="31">
        <f t="shared" si="6"/>
        <v>6887.9919501455342</v>
      </c>
      <c r="N14" s="31">
        <f t="shared" si="7"/>
        <v>7197.9515879020828</v>
      </c>
      <c r="O14" s="31">
        <f t="shared" si="8"/>
        <v>7377.9003775996343</v>
      </c>
      <c r="P14" s="31">
        <f t="shared" si="9"/>
        <v>7377.9003775996343</v>
      </c>
      <c r="Q14" s="31">
        <f>SUM(C14*Q3)</f>
        <v>7487.9602555822539</v>
      </c>
      <c r="R14" s="32">
        <f>SUM(R3*C14)</f>
        <v>7731.3189638886761</v>
      </c>
      <c r="S14" s="32">
        <f>SUM(S3*C14)</f>
        <v>7924.6019379858917</v>
      </c>
      <c r="T14" s="31">
        <f>SUM(T3*C14)</f>
        <v>8083.0939767456102</v>
      </c>
      <c r="U14" s="31">
        <f t="shared" si="2"/>
        <v>8204.3403863967924</v>
      </c>
      <c r="V14" s="33">
        <f>SUM(C14*V3)</f>
        <v>8286.3837902607611</v>
      </c>
      <c r="W14" s="33">
        <f t="shared" si="10"/>
        <v>4143.1918951303805</v>
      </c>
      <c r="X14" s="33">
        <f t="shared" si="12"/>
        <v>8286.3837902607611</v>
      </c>
      <c r="Y14" s="33">
        <f t="shared" ref="Y14:Y17" si="14">$Y$3*C14</f>
        <v>8286.3837902607611</v>
      </c>
      <c r="Z14" s="65">
        <f t="shared" si="11"/>
        <v>8700.7029797737996</v>
      </c>
    </row>
    <row r="15" spans="1:30" ht="12" customHeight="1" x14ac:dyDescent="0.25">
      <c r="A15" s="14">
        <v>97</v>
      </c>
      <c r="B15" s="5" t="s">
        <v>46</v>
      </c>
      <c r="C15" s="16">
        <v>966</v>
      </c>
      <c r="D15" s="31">
        <v>1636</v>
      </c>
      <c r="E15" s="31">
        <v>1694</v>
      </c>
      <c r="F15" s="31">
        <v>1870.85</v>
      </c>
      <c r="G15" s="31">
        <v>1719</v>
      </c>
      <c r="H15" s="31">
        <f t="shared" si="0"/>
        <v>1744.7849999999999</v>
      </c>
      <c r="I15" s="31">
        <f t="shared" si="3"/>
        <v>1962.8831249999998</v>
      </c>
      <c r="J15" s="31">
        <f t="shared" si="1"/>
        <v>2002.1407874999998</v>
      </c>
      <c r="K15" s="31">
        <f t="shared" si="4"/>
        <v>2067.2103630937495</v>
      </c>
      <c r="L15" s="31">
        <f t="shared" si="5"/>
        <v>2191.2429848793745</v>
      </c>
      <c r="M15" s="31">
        <f t="shared" si="6"/>
        <v>2306.2832415855414</v>
      </c>
      <c r="N15" s="31">
        <f t="shared" si="7"/>
        <v>2410.0659874568905</v>
      </c>
      <c r="O15" s="31">
        <f t="shared" si="8"/>
        <v>2470.3176371433124</v>
      </c>
      <c r="P15" s="31">
        <f t="shared" si="9"/>
        <v>2470.3176371433124</v>
      </c>
      <c r="Q15" s="31">
        <f>SUM(C15*Q3)</f>
        <v>2507.2338325450455</v>
      </c>
      <c r="R15" s="32">
        <f>SUM(R3*C15)</f>
        <v>2588.7189321027595</v>
      </c>
      <c r="S15" s="32">
        <f>SUM(S3*C15)</f>
        <v>2653.4369054053282</v>
      </c>
      <c r="T15" s="31">
        <f>SUM(T3*C15)</f>
        <v>2706.5056435134347</v>
      </c>
      <c r="U15" s="31">
        <f t="shared" si="2"/>
        <v>2747.103228166136</v>
      </c>
      <c r="V15" s="33">
        <f>SUM(C15*V3)</f>
        <v>2774.5742604477973</v>
      </c>
      <c r="W15" s="33">
        <f t="shared" si="10"/>
        <v>1387.2871302238987</v>
      </c>
      <c r="X15" s="33">
        <f t="shared" si="12"/>
        <v>2774.5742604477973</v>
      </c>
      <c r="Y15" s="33">
        <f t="shared" si="14"/>
        <v>2774.5742604477973</v>
      </c>
      <c r="Z15" s="65">
        <f t="shared" si="11"/>
        <v>2913.3029734701872</v>
      </c>
    </row>
    <row r="16" spans="1:30" ht="12" customHeight="1" x14ac:dyDescent="0.25">
      <c r="A16" s="14" t="s">
        <v>12</v>
      </c>
      <c r="B16" s="5" t="s">
        <v>47</v>
      </c>
      <c r="C16" s="16">
        <v>2310</v>
      </c>
      <c r="D16" s="31">
        <v>3913</v>
      </c>
      <c r="E16" s="31">
        <v>4049</v>
      </c>
      <c r="F16" s="31">
        <v>4471.72</v>
      </c>
      <c r="G16" s="31">
        <v>4110</v>
      </c>
      <c r="H16" s="31">
        <f t="shared" si="0"/>
        <v>4171.6499999999996</v>
      </c>
      <c r="I16" s="31">
        <f t="shared" si="3"/>
        <v>4693.1062499999998</v>
      </c>
      <c r="J16" s="31">
        <f t="shared" si="1"/>
        <v>4786.9683749999995</v>
      </c>
      <c r="K16" s="31">
        <f t="shared" si="4"/>
        <v>4942.5448471874997</v>
      </c>
      <c r="L16" s="31">
        <f t="shared" si="5"/>
        <v>5239.0975380187501</v>
      </c>
      <c r="M16" s="31">
        <f t="shared" si="6"/>
        <v>5514.1501587647344</v>
      </c>
      <c r="N16" s="31">
        <f t="shared" si="7"/>
        <v>5762.286915909147</v>
      </c>
      <c r="O16" s="31">
        <f t="shared" si="8"/>
        <v>5906.3440888068753</v>
      </c>
      <c r="P16" s="31">
        <f t="shared" si="9"/>
        <v>5906.3440888068753</v>
      </c>
      <c r="Q16" s="31">
        <f>SUM(C16*Q3)</f>
        <v>5995.5591647816309</v>
      </c>
      <c r="R16" s="32">
        <f>SUM(R3*C16)</f>
        <v>6190.4148376370331</v>
      </c>
      <c r="S16" s="32">
        <f>SUM(S3*C16)</f>
        <v>6345.175208577959</v>
      </c>
      <c r="T16" s="31">
        <f>SUM(T3*C16)</f>
        <v>6472.0787127495178</v>
      </c>
      <c r="U16" s="31">
        <f t="shared" si="2"/>
        <v>6569.1598934407593</v>
      </c>
      <c r="V16" s="33">
        <f>SUM(C16*V3)</f>
        <v>6634.8514923751673</v>
      </c>
      <c r="W16" s="33">
        <f t="shared" si="10"/>
        <v>3317.4257461875836</v>
      </c>
      <c r="X16" s="33">
        <f t="shared" si="12"/>
        <v>6634.8514923751673</v>
      </c>
      <c r="Y16" s="33">
        <f t="shared" si="14"/>
        <v>6634.8514923751673</v>
      </c>
      <c r="Z16" s="65">
        <f t="shared" si="11"/>
        <v>6966.5940669939264</v>
      </c>
    </row>
    <row r="17" spans="1:26" ht="15" customHeight="1" x14ac:dyDescent="0.25">
      <c r="A17" s="14" t="s">
        <v>13</v>
      </c>
      <c r="B17" s="5" t="s">
        <v>48</v>
      </c>
      <c r="C17" s="16">
        <v>1846</v>
      </c>
      <c r="D17" s="31">
        <v>3144</v>
      </c>
      <c r="E17" s="31">
        <v>3237</v>
      </c>
      <c r="F17" s="31">
        <v>3574.94</v>
      </c>
      <c r="G17" s="31">
        <v>3286</v>
      </c>
      <c r="H17" s="31">
        <f t="shared" si="0"/>
        <v>3335.2899999999995</v>
      </c>
      <c r="I17" s="31">
        <f t="shared" si="3"/>
        <v>3752.2012499999996</v>
      </c>
      <c r="J17" s="31">
        <f t="shared" si="1"/>
        <v>3827.2452749999998</v>
      </c>
      <c r="K17" s="31">
        <f t="shared" si="4"/>
        <v>3951.6307464374995</v>
      </c>
      <c r="L17" s="31">
        <f t="shared" si="5"/>
        <v>4188.7285912237494</v>
      </c>
      <c r="M17" s="31">
        <f t="shared" si="6"/>
        <v>4408.6368422629957</v>
      </c>
      <c r="N17" s="31">
        <f t="shared" si="7"/>
        <v>4607.0255001648302</v>
      </c>
      <c r="O17" s="31">
        <f t="shared" si="8"/>
        <v>4722.2011376689507</v>
      </c>
      <c r="P17" s="31">
        <f t="shared" si="9"/>
        <v>4722.2011376689507</v>
      </c>
      <c r="Q17" s="31">
        <f>SUM(C17*Q3)</f>
        <v>4791.2563715094766</v>
      </c>
      <c r="R17" s="32">
        <f>SUM(R3*C17)</f>
        <v>4946.9722035835339</v>
      </c>
      <c r="S17" s="32">
        <f>SUM(S3*C17)</f>
        <v>5070.6465086731223</v>
      </c>
      <c r="T17" s="31">
        <f>SUM(T3*C17)</f>
        <v>5172.0594388465843</v>
      </c>
      <c r="U17" s="31">
        <f t="shared" si="2"/>
        <v>5249.6403304292826</v>
      </c>
      <c r="V17" s="33">
        <f>SUM(C17*V3)</f>
        <v>5302.1367337335751</v>
      </c>
      <c r="W17" s="33">
        <f t="shared" si="10"/>
        <v>2651.0683668667875</v>
      </c>
      <c r="X17" s="33">
        <f t="shared" si="12"/>
        <v>5302.1367337335751</v>
      </c>
      <c r="Y17" s="33">
        <f t="shared" si="14"/>
        <v>5302.1367337335751</v>
      </c>
      <c r="Z17" s="65">
        <f t="shared" si="11"/>
        <v>5567.2435704202544</v>
      </c>
    </row>
    <row r="18" spans="1:26" ht="13.5" customHeight="1" x14ac:dyDescent="0.25">
      <c r="A18" s="14" t="s">
        <v>14</v>
      </c>
      <c r="B18" s="5" t="s">
        <v>49</v>
      </c>
      <c r="C18" s="16">
        <v>1200</v>
      </c>
      <c r="D18" s="31">
        <v>2033</v>
      </c>
      <c r="E18" s="31">
        <v>2103</v>
      </c>
      <c r="F18" s="31">
        <v>2322.5500000000002</v>
      </c>
      <c r="G18" s="31">
        <v>2135</v>
      </c>
      <c r="H18" s="31">
        <f t="shared" si="0"/>
        <v>2167.0249999999996</v>
      </c>
      <c r="I18" s="31">
        <f t="shared" si="3"/>
        <v>2437.9031249999998</v>
      </c>
      <c r="J18" s="31">
        <f t="shared" si="1"/>
        <v>2486.6611874999999</v>
      </c>
      <c r="K18" s="31">
        <f t="shared" si="4"/>
        <v>2567.4776760937498</v>
      </c>
      <c r="L18" s="31">
        <f t="shared" si="5"/>
        <v>2721.5263366593749</v>
      </c>
      <c r="M18" s="31">
        <f t="shared" si="6"/>
        <v>2864.4064693339919</v>
      </c>
      <c r="N18" s="31">
        <f t="shared" si="7"/>
        <v>2993.3047604540216</v>
      </c>
      <c r="O18" s="31">
        <f t="shared" si="8"/>
        <v>3068.1373794653719</v>
      </c>
      <c r="P18" s="31">
        <f t="shared" si="9"/>
        <v>3068.1373794653719</v>
      </c>
      <c r="Q18" s="31">
        <f>SUM(C18*Q3)</f>
        <v>3114.5761894969514</v>
      </c>
      <c r="R18" s="32">
        <f>SUM(R3*C18)</f>
        <v>3215.799915655602</v>
      </c>
      <c r="S18" s="32">
        <f>SUM(S3*C18)</f>
        <v>3296.1949135469913</v>
      </c>
      <c r="T18" s="31">
        <f>SUM(T3*C18)</f>
        <v>3362.1188118179311</v>
      </c>
      <c r="U18" s="31">
        <f t="shared" si="2"/>
        <v>3412.5505939952</v>
      </c>
      <c r="V18" s="33">
        <f>SUM(C18*V3)</f>
        <v>3446.6760999351518</v>
      </c>
      <c r="W18" s="33">
        <f t="shared" si="10"/>
        <v>1723.3380499675759</v>
      </c>
      <c r="X18" s="33">
        <f t="shared" si="12"/>
        <v>3446.6760999351518</v>
      </c>
      <c r="Y18" s="33">
        <f>$Y$3*C18</f>
        <v>3446.6760999351518</v>
      </c>
      <c r="Z18" s="65">
        <f t="shared" si="11"/>
        <v>3619.0099049319097</v>
      </c>
    </row>
    <row r="19" spans="1:26" ht="12" customHeight="1" x14ac:dyDescent="0.25">
      <c r="A19" s="14">
        <v>111</v>
      </c>
      <c r="B19" s="5" t="s">
        <v>70</v>
      </c>
      <c r="C19" s="16">
        <v>1350</v>
      </c>
      <c r="D19" s="31">
        <v>3981</v>
      </c>
      <c r="E19" s="31">
        <v>2367</v>
      </c>
      <c r="F19" s="31">
        <v>2614.11</v>
      </c>
      <c r="G19" s="31">
        <v>2403</v>
      </c>
      <c r="H19" s="31">
        <f t="shared" si="0"/>
        <v>2439.0449999999996</v>
      </c>
      <c r="I19" s="31">
        <f t="shared" si="3"/>
        <v>2743.9256249999994</v>
      </c>
      <c r="J19" s="31">
        <f t="shared" si="1"/>
        <v>2798.8041374999993</v>
      </c>
      <c r="K19" s="31">
        <f t="shared" si="4"/>
        <v>2889.7652719687494</v>
      </c>
      <c r="L19" s="31">
        <f t="shared" si="5"/>
        <v>3063.1511882868745</v>
      </c>
      <c r="M19" s="31">
        <f t="shared" si="6"/>
        <v>3223.9666256719352</v>
      </c>
      <c r="N19" s="31">
        <f t="shared" si="7"/>
        <v>3369.0451238271721</v>
      </c>
      <c r="O19" s="31">
        <f t="shared" si="8"/>
        <v>3453.2712519228512</v>
      </c>
      <c r="P19" s="31">
        <f t="shared" si="9"/>
        <v>3453.2712519228512</v>
      </c>
      <c r="Q19" s="31">
        <f>SUM(C19*Q3)</f>
        <v>3503.8982131840703</v>
      </c>
      <c r="R19" s="32">
        <f>SUM(R3*C19)</f>
        <v>3617.774905112552</v>
      </c>
      <c r="S19" s="32">
        <f>SUM(S3*C19)</f>
        <v>3708.2192777403652</v>
      </c>
      <c r="T19" s="31">
        <f>SUM(T3*C19)</f>
        <v>3782.3836632951729</v>
      </c>
      <c r="U19" s="31">
        <f t="shared" si="2"/>
        <v>3839.1194182445997</v>
      </c>
      <c r="V19" s="33">
        <f>SUM(C19*V3)</f>
        <v>3877.510612427046</v>
      </c>
      <c r="W19" s="33">
        <f t="shared" si="10"/>
        <v>1938.755306213523</v>
      </c>
      <c r="X19" s="33">
        <f t="shared" si="12"/>
        <v>3877.510612427046</v>
      </c>
      <c r="Y19" s="33">
        <f>$Y$3*C19</f>
        <v>3877.510612427046</v>
      </c>
      <c r="Z19" s="65">
        <f t="shared" si="11"/>
        <v>4071.3861430483985</v>
      </c>
    </row>
    <row r="20" spans="1:26" ht="12" customHeight="1" x14ac:dyDescent="0.25">
      <c r="A20" s="14" t="s">
        <v>15</v>
      </c>
      <c r="B20" s="5" t="s">
        <v>70</v>
      </c>
      <c r="C20" s="16">
        <v>1000</v>
      </c>
      <c r="D20" s="31">
        <v>1670</v>
      </c>
      <c r="E20" s="31">
        <v>1753</v>
      </c>
      <c r="F20" s="31">
        <v>1936.01</v>
      </c>
      <c r="G20" s="31">
        <v>1779</v>
      </c>
      <c r="H20" s="31">
        <f t="shared" si="0"/>
        <v>1805.6849999999997</v>
      </c>
      <c r="I20" s="31">
        <f t="shared" si="3"/>
        <v>2031.3956249999997</v>
      </c>
      <c r="J20" s="31">
        <f t="shared" si="1"/>
        <v>2072.0235374999997</v>
      </c>
      <c r="K20" s="31">
        <f t="shared" si="4"/>
        <v>2139.3643024687499</v>
      </c>
      <c r="L20" s="31">
        <f t="shared" si="5"/>
        <v>2267.7261606168749</v>
      </c>
      <c r="M20" s="31">
        <f t="shared" si="6"/>
        <v>2386.7817840492608</v>
      </c>
      <c r="N20" s="31">
        <f t="shared" si="7"/>
        <v>2494.1869643314772</v>
      </c>
      <c r="O20" s="31">
        <f t="shared" si="8"/>
        <v>2556.541638439764</v>
      </c>
      <c r="P20" s="31">
        <f t="shared" si="9"/>
        <v>2556.541638439764</v>
      </c>
      <c r="Q20" s="31">
        <f>SUM(C20*Q3)</f>
        <v>2595.4801579141258</v>
      </c>
      <c r="R20" s="32">
        <f>SUM(R3*C20)</f>
        <v>2679.8332630463347</v>
      </c>
      <c r="S20" s="32">
        <f>SUM(S3*C20)</f>
        <v>2746.8290946224929</v>
      </c>
      <c r="T20" s="31">
        <f>SUM(T3*C20)</f>
        <v>2801.7656765149427</v>
      </c>
      <c r="U20" s="31">
        <f t="shared" si="2"/>
        <v>2843.7921616626663</v>
      </c>
      <c r="V20" s="33">
        <f>SUM(C20*V3)</f>
        <v>2872.2300832792935</v>
      </c>
      <c r="W20" s="33">
        <f t="shared" si="10"/>
        <v>1436.1150416396467</v>
      </c>
      <c r="X20" s="33">
        <f t="shared" si="12"/>
        <v>2872.2300832792935</v>
      </c>
      <c r="Y20" s="33">
        <f t="shared" ref="Y20:Y53" si="15">$Y$3*C20</f>
        <v>2872.2300832792935</v>
      </c>
      <c r="Z20" s="65">
        <f t="shared" si="11"/>
        <v>3015.841587443258</v>
      </c>
    </row>
    <row r="21" spans="1:26" ht="22.5" customHeight="1" x14ac:dyDescent="0.25">
      <c r="A21" s="14">
        <v>117</v>
      </c>
      <c r="B21" s="5" t="s">
        <v>48</v>
      </c>
      <c r="C21" s="16">
        <v>1705</v>
      </c>
      <c r="D21" s="31">
        <v>2853</v>
      </c>
      <c r="E21" s="31">
        <v>2989</v>
      </c>
      <c r="F21" s="31">
        <v>3301.05</v>
      </c>
      <c r="G21" s="31">
        <v>3034</v>
      </c>
      <c r="H21" s="31">
        <f t="shared" si="0"/>
        <v>3079.5099999999998</v>
      </c>
      <c r="I21" s="31">
        <f t="shared" si="3"/>
        <v>3464.4487499999996</v>
      </c>
      <c r="J21" s="31">
        <f t="shared" si="1"/>
        <v>3533.7377249999995</v>
      </c>
      <c r="K21" s="31">
        <f t="shared" si="4"/>
        <v>3648.5842010624992</v>
      </c>
      <c r="L21" s="31">
        <f t="shared" si="5"/>
        <v>3867.4992531262492</v>
      </c>
      <c r="M21" s="31">
        <f t="shared" si="6"/>
        <v>4070.5429639153772</v>
      </c>
      <c r="N21" s="31">
        <f t="shared" si="7"/>
        <v>4253.7173972915689</v>
      </c>
      <c r="O21" s="31">
        <f t="shared" si="8"/>
        <v>4360.0603322238576</v>
      </c>
      <c r="P21" s="31">
        <f t="shared" si="9"/>
        <v>4360.0603322238576</v>
      </c>
      <c r="Q21" s="31">
        <f>SUM(C21*Q3)</f>
        <v>4425.2936692435851</v>
      </c>
      <c r="R21" s="32">
        <f>SUM(R3*C21)</f>
        <v>4569.1157134940013</v>
      </c>
      <c r="S21" s="32">
        <f>SUM(S3*C21)</f>
        <v>4683.3436063313502</v>
      </c>
      <c r="T21" s="31">
        <f>SUM(T3*C21)</f>
        <v>4777.0104784579771</v>
      </c>
      <c r="U21" s="31">
        <f t="shared" si="2"/>
        <v>4848.6656356348467</v>
      </c>
      <c r="V21" s="33">
        <f>SUM(C21*V3)</f>
        <v>4897.1522919911949</v>
      </c>
      <c r="W21" s="33">
        <f t="shared" si="10"/>
        <v>2448.5761459955975</v>
      </c>
      <c r="X21" s="33">
        <f t="shared" si="12"/>
        <v>4897.1522919911949</v>
      </c>
      <c r="Y21" s="33">
        <f t="shared" si="15"/>
        <v>4897.1522919911949</v>
      </c>
      <c r="Z21" s="65">
        <f t="shared" si="11"/>
        <v>5142.0099065907552</v>
      </c>
    </row>
    <row r="22" spans="1:26" ht="11.25" customHeight="1" x14ac:dyDescent="0.25">
      <c r="A22" s="14" t="s">
        <v>16</v>
      </c>
      <c r="B22" s="21" t="s">
        <v>75</v>
      </c>
      <c r="C22" s="16">
        <v>7623</v>
      </c>
      <c r="D22" s="31">
        <v>14946</v>
      </c>
      <c r="E22" s="31">
        <v>13365</v>
      </c>
      <c r="F22" s="31">
        <v>14760.31</v>
      </c>
      <c r="G22" s="31">
        <v>13565</v>
      </c>
      <c r="H22" s="31">
        <f t="shared" si="0"/>
        <v>13768.474999999999</v>
      </c>
      <c r="I22" s="31">
        <f t="shared" si="3"/>
        <v>15489.534374999999</v>
      </c>
      <c r="J22" s="31">
        <f t="shared" si="1"/>
        <v>15799.3250625</v>
      </c>
      <c r="K22" s="31">
        <f t="shared" si="4"/>
        <v>16312.803127031249</v>
      </c>
      <c r="L22" s="31">
        <f t="shared" si="5"/>
        <v>17291.571314653127</v>
      </c>
      <c r="M22" s="31">
        <f t="shared" si="6"/>
        <v>18199.378808672416</v>
      </c>
      <c r="N22" s="31">
        <f t="shared" si="7"/>
        <v>19018.350855062672</v>
      </c>
      <c r="O22" s="31">
        <f t="shared" si="8"/>
        <v>19493.809626439237</v>
      </c>
      <c r="P22" s="31">
        <f t="shared" si="9"/>
        <v>19493.809626439237</v>
      </c>
      <c r="Q22" s="31">
        <f>SUM(C22*Q3)</f>
        <v>19785.345243779382</v>
      </c>
      <c r="R22" s="32">
        <f>SUM(R3*C22)</f>
        <v>20428.368964202211</v>
      </c>
      <c r="S22" s="32">
        <f>SUM(S3*C22)</f>
        <v>20939.078188307263</v>
      </c>
      <c r="T22" s="31">
        <f>SUM(T3*C22)</f>
        <v>21357.859752073407</v>
      </c>
      <c r="U22" s="31">
        <f t="shared" si="2"/>
        <v>21678.227648354507</v>
      </c>
      <c r="V22" s="33">
        <f>SUM(C22*V3)</f>
        <v>21895.009924838054</v>
      </c>
      <c r="W22" s="33">
        <f t="shared" si="10"/>
        <v>10947.504962419027</v>
      </c>
      <c r="X22" s="33">
        <f t="shared" si="12"/>
        <v>21895.009924838054</v>
      </c>
      <c r="Y22" s="33">
        <f t="shared" si="15"/>
        <v>21895.009924838054</v>
      </c>
      <c r="Z22" s="65">
        <f>$Z$3*C22</f>
        <v>22989.760421079955</v>
      </c>
    </row>
    <row r="23" spans="1:26" s="57" customFormat="1" ht="35.25" customHeight="1" x14ac:dyDescent="0.25">
      <c r="A23" s="50" t="s">
        <v>114</v>
      </c>
      <c r="B23" s="50" t="s">
        <v>64</v>
      </c>
      <c r="C23" s="51" t="s">
        <v>73</v>
      </c>
      <c r="D23" s="58" t="s">
        <v>69</v>
      </c>
      <c r="E23" s="59" t="s">
        <v>66</v>
      </c>
      <c r="F23" s="59" t="s">
        <v>63</v>
      </c>
      <c r="G23" s="59" t="s">
        <v>62</v>
      </c>
      <c r="H23" s="53" t="s">
        <v>103</v>
      </c>
      <c r="I23" s="53" t="s">
        <v>102</v>
      </c>
      <c r="J23" s="53" t="s">
        <v>101</v>
      </c>
      <c r="K23" s="53" t="s">
        <v>100</v>
      </c>
      <c r="L23" s="53" t="s">
        <v>99</v>
      </c>
      <c r="M23" s="53" t="s">
        <v>98</v>
      </c>
      <c r="N23" s="53" t="s">
        <v>97</v>
      </c>
      <c r="O23" s="54" t="s">
        <v>96</v>
      </c>
      <c r="P23" s="53" t="s">
        <v>95</v>
      </c>
      <c r="Q23" s="51" t="s">
        <v>94</v>
      </c>
      <c r="R23" s="55" t="s">
        <v>93</v>
      </c>
      <c r="S23" s="55" t="s">
        <v>92</v>
      </c>
      <c r="T23" s="56" t="s">
        <v>91</v>
      </c>
      <c r="U23" s="51" t="s">
        <v>90</v>
      </c>
      <c r="V23" s="55" t="s">
        <v>104</v>
      </c>
      <c r="W23" s="55" t="s">
        <v>105</v>
      </c>
      <c r="X23" s="55" t="s">
        <v>108</v>
      </c>
      <c r="Y23" s="55" t="s">
        <v>109</v>
      </c>
      <c r="Z23" s="64" t="s">
        <v>110</v>
      </c>
    </row>
    <row r="24" spans="1:26" ht="12" customHeight="1" x14ac:dyDescent="0.25">
      <c r="A24" s="20" t="s">
        <v>17</v>
      </c>
      <c r="B24" s="5" t="s">
        <v>50</v>
      </c>
      <c r="C24" s="16">
        <v>12802</v>
      </c>
      <c r="D24" s="34">
        <v>20942</v>
      </c>
      <c r="E24" s="34">
        <v>22443</v>
      </c>
      <c r="F24" s="34">
        <v>24786.05</v>
      </c>
      <c r="G24" s="34">
        <v>22780</v>
      </c>
      <c r="H24" s="34">
        <f t="shared" si="0"/>
        <v>23121.699999999997</v>
      </c>
      <c r="I24" s="34">
        <f t="shared" si="3"/>
        <v>26011.912499999999</v>
      </c>
      <c r="J24" s="34">
        <f t="shared" si="1"/>
        <v>26532.150750000001</v>
      </c>
      <c r="K24" s="34">
        <f t="shared" si="4"/>
        <v>27394.445649375</v>
      </c>
      <c r="L24" s="34">
        <f t="shared" si="5"/>
        <v>29038.1123883375</v>
      </c>
      <c r="M24" s="34">
        <f t="shared" si="6"/>
        <v>30562.613288725221</v>
      </c>
      <c r="N24" s="34">
        <f t="shared" si="7"/>
        <v>31937.930886717855</v>
      </c>
      <c r="O24" s="34">
        <f t="shared" si="8"/>
        <v>32736.3791588858</v>
      </c>
      <c r="P24" s="34">
        <f t="shared" si="9"/>
        <v>32736.3791588858</v>
      </c>
      <c r="Q24" s="34">
        <f>SUM(C24*Q3)</f>
        <v>33227.336981616638</v>
      </c>
      <c r="R24" s="34">
        <f>SUM(R3*C24)</f>
        <v>34307.225433519176</v>
      </c>
      <c r="S24" s="35">
        <f>SUM(S3*C24)</f>
        <v>35164.906069357152</v>
      </c>
      <c r="T24" s="34">
        <f>SUM(T3*C24)</f>
        <v>35868.204190744298</v>
      </c>
      <c r="U24" s="34">
        <f t="shared" ref="U24:U56" si="16">(C24*$U$3)</f>
        <v>36406.227253605459</v>
      </c>
      <c r="V24" s="38">
        <f>SUM(C24*V3)</f>
        <v>36770.289526141511</v>
      </c>
      <c r="W24" s="38">
        <f>V24/2</f>
        <v>18385.144763070755</v>
      </c>
      <c r="X24" s="33">
        <f t="shared" si="12"/>
        <v>36770.289526141511</v>
      </c>
      <c r="Y24" s="33">
        <f t="shared" si="15"/>
        <v>36770.289526141511</v>
      </c>
      <c r="Z24" s="65">
        <f>$Z$3*C24</f>
        <v>38608.804002448589</v>
      </c>
    </row>
    <row r="25" spans="1:26" ht="12" customHeight="1" x14ac:dyDescent="0.25">
      <c r="A25" s="8" t="s">
        <v>67</v>
      </c>
      <c r="B25" s="5" t="s">
        <v>51</v>
      </c>
      <c r="C25" s="16">
        <v>1876</v>
      </c>
      <c r="D25" s="34">
        <v>3178</v>
      </c>
      <c r="E25" s="34">
        <v>3288</v>
      </c>
      <c r="F25" s="34">
        <v>3631.27</v>
      </c>
      <c r="G25" s="34">
        <v>3337</v>
      </c>
      <c r="H25" s="34">
        <f t="shared" si="0"/>
        <v>3387.0549999999998</v>
      </c>
      <c r="I25" s="34">
        <f t="shared" si="3"/>
        <v>3810.4368749999999</v>
      </c>
      <c r="J25" s="34">
        <f t="shared" si="1"/>
        <v>3886.6456125</v>
      </c>
      <c r="K25" s="34">
        <f t="shared" si="4"/>
        <v>4012.96159490625</v>
      </c>
      <c r="L25" s="34">
        <f t="shared" si="5"/>
        <v>4253.7392906006253</v>
      </c>
      <c r="M25" s="34">
        <f t="shared" si="6"/>
        <v>4477.0606033571585</v>
      </c>
      <c r="N25" s="34">
        <f t="shared" si="7"/>
        <v>4678.5283305082303</v>
      </c>
      <c r="O25" s="34">
        <f t="shared" si="8"/>
        <v>4795.4915387709352</v>
      </c>
      <c r="P25" s="34">
        <f t="shared" si="9"/>
        <v>4795.4915387709352</v>
      </c>
      <c r="Q25" s="34">
        <f>SUM(C25*Q3)</f>
        <v>4869.1207762469003</v>
      </c>
      <c r="R25" s="34">
        <f>SUM(R3*C25)</f>
        <v>5027.3672014749245</v>
      </c>
      <c r="S25" s="35">
        <f>SUM(S3*C25)</f>
        <v>5153.0513815117965</v>
      </c>
      <c r="T25" s="34">
        <f>SUM(T3*C25)</f>
        <v>5256.1124091420324</v>
      </c>
      <c r="U25" s="34">
        <f t="shared" si="16"/>
        <v>5334.9540952791622</v>
      </c>
      <c r="V25" s="38">
        <f>SUM(C25*V3)</f>
        <v>5388.3036362319544</v>
      </c>
      <c r="W25" s="38">
        <f t="shared" ref="W25:W56" si="17">V25/2</f>
        <v>2694.1518181159772</v>
      </c>
      <c r="X25" s="33">
        <f t="shared" si="12"/>
        <v>5388.3036362319544</v>
      </c>
      <c r="Y25" s="33">
        <f t="shared" si="15"/>
        <v>5388.3036362319544</v>
      </c>
      <c r="Z25" s="65">
        <f t="shared" ref="Z25:Z56" si="18">$Z$3*C25</f>
        <v>5657.7188180435523</v>
      </c>
    </row>
    <row r="26" spans="1:26" ht="12" customHeight="1" x14ac:dyDescent="0.25">
      <c r="A26" s="14" t="s">
        <v>18</v>
      </c>
      <c r="B26" s="5" t="s">
        <v>51</v>
      </c>
      <c r="C26" s="16">
        <v>1850</v>
      </c>
      <c r="D26" s="34">
        <v>3073</v>
      </c>
      <c r="E26" s="34">
        <v>3243</v>
      </c>
      <c r="F26" s="34">
        <v>3581.57</v>
      </c>
      <c r="G26" s="34">
        <v>3292</v>
      </c>
      <c r="H26" s="34">
        <f t="shared" si="0"/>
        <v>3341.3799999999997</v>
      </c>
      <c r="I26" s="34">
        <f t="shared" si="3"/>
        <v>3759.0524999999998</v>
      </c>
      <c r="J26" s="34">
        <f t="shared" si="1"/>
        <v>3834.2335499999999</v>
      </c>
      <c r="K26" s="34">
        <f t="shared" si="4"/>
        <v>3958.8461403749998</v>
      </c>
      <c r="L26" s="34">
        <f t="shared" si="5"/>
        <v>4196.3769087974997</v>
      </c>
      <c r="M26" s="34">
        <f t="shared" si="6"/>
        <v>4416.6866965093686</v>
      </c>
      <c r="N26" s="34">
        <f t="shared" si="7"/>
        <v>4615.4375978522903</v>
      </c>
      <c r="O26" s="34">
        <f t="shared" si="8"/>
        <v>4730.8235377985975</v>
      </c>
      <c r="P26" s="34">
        <f t="shared" si="9"/>
        <v>4730.8235377985975</v>
      </c>
      <c r="Q26" s="34">
        <f>SUM(C26*Q3)</f>
        <v>4801.6382921411332</v>
      </c>
      <c r="R26" s="34">
        <f>SUM(R3*C26)</f>
        <v>4957.6915366357198</v>
      </c>
      <c r="S26" s="35">
        <f>SUM(S3*C26)</f>
        <v>5081.6338250516119</v>
      </c>
      <c r="T26" s="34">
        <f>SUM(T3*C26)</f>
        <v>5183.2665015526445</v>
      </c>
      <c r="U26" s="34">
        <f t="shared" si="16"/>
        <v>5261.0154990759329</v>
      </c>
      <c r="V26" s="38">
        <f>SUM(C26*V3)</f>
        <v>5313.6256540666927</v>
      </c>
      <c r="W26" s="38">
        <f t="shared" si="17"/>
        <v>2656.8128270333464</v>
      </c>
      <c r="X26" s="33">
        <f t="shared" si="12"/>
        <v>5313.6256540666927</v>
      </c>
      <c r="Y26" s="33">
        <f t="shared" si="15"/>
        <v>5313.6256540666927</v>
      </c>
      <c r="Z26" s="65">
        <f t="shared" si="18"/>
        <v>5579.3069367700273</v>
      </c>
    </row>
    <row r="27" spans="1:26" ht="12" customHeight="1" x14ac:dyDescent="0.25">
      <c r="A27" s="14" t="s">
        <v>19</v>
      </c>
      <c r="B27" s="5" t="s">
        <v>52</v>
      </c>
      <c r="C27" s="16">
        <v>3198</v>
      </c>
      <c r="D27" s="34">
        <v>5417</v>
      </c>
      <c r="E27" s="34">
        <v>5607</v>
      </c>
      <c r="F27" s="34">
        <v>6192.37</v>
      </c>
      <c r="G27" s="34">
        <v>5691</v>
      </c>
      <c r="H27" s="34">
        <f t="shared" si="0"/>
        <v>5776.3649999999998</v>
      </c>
      <c r="I27" s="34">
        <f t="shared" si="3"/>
        <v>6498.4106249999995</v>
      </c>
      <c r="J27" s="34">
        <f t="shared" si="1"/>
        <v>6628.3788374999995</v>
      </c>
      <c r="K27" s="34">
        <f t="shared" si="4"/>
        <v>6843.801149718749</v>
      </c>
      <c r="L27" s="34">
        <f t="shared" si="5"/>
        <v>7254.4292187018746</v>
      </c>
      <c r="M27" s="34">
        <f t="shared" si="6"/>
        <v>7635.2867526837226</v>
      </c>
      <c r="N27" s="34">
        <f t="shared" si="7"/>
        <v>7978.8746565544898</v>
      </c>
      <c r="O27" s="34">
        <f t="shared" si="8"/>
        <v>8178.3465229683516</v>
      </c>
      <c r="P27" s="34">
        <f t="shared" si="9"/>
        <v>8178.3465229683516</v>
      </c>
      <c r="Q27" s="34">
        <f>SUM(C27*Q3)</f>
        <v>8300.3455450093752</v>
      </c>
      <c r="R27" s="34">
        <f>SUM(R3*C27)</f>
        <v>8570.1067752221788</v>
      </c>
      <c r="S27" s="35">
        <f>SUM(S3*C27)</f>
        <v>8784.3594446027328</v>
      </c>
      <c r="T27" s="34">
        <f>SUM(T3*C27)</f>
        <v>8960.0466334947869</v>
      </c>
      <c r="U27" s="34">
        <f t="shared" si="16"/>
        <v>9094.4473329972079</v>
      </c>
      <c r="V27" s="38">
        <f>SUM(C27*V3)</f>
        <v>9185.3918063271794</v>
      </c>
      <c r="W27" s="38">
        <f t="shared" si="17"/>
        <v>4592.6959031635897</v>
      </c>
      <c r="X27" s="33">
        <f t="shared" si="12"/>
        <v>9185.3918063271794</v>
      </c>
      <c r="Y27" s="33">
        <f t="shared" si="15"/>
        <v>9185.3918063271794</v>
      </c>
      <c r="Z27" s="65">
        <f t="shared" si="18"/>
        <v>9644.6613966435398</v>
      </c>
    </row>
    <row r="28" spans="1:26" ht="12" customHeight="1" x14ac:dyDescent="0.25">
      <c r="A28" s="14">
        <v>28</v>
      </c>
      <c r="B28" s="5" t="s">
        <v>53</v>
      </c>
      <c r="C28" s="16">
        <v>1380</v>
      </c>
      <c r="D28" s="34">
        <v>2727</v>
      </c>
      <c r="E28" s="34">
        <v>2420</v>
      </c>
      <c r="F28" s="34">
        <v>2672.65</v>
      </c>
      <c r="G28" s="34">
        <v>2456</v>
      </c>
      <c r="H28" s="34">
        <f t="shared" si="0"/>
        <v>2492.8399999999997</v>
      </c>
      <c r="I28" s="34">
        <f t="shared" si="3"/>
        <v>2804.4449999999997</v>
      </c>
      <c r="J28" s="34">
        <f t="shared" si="1"/>
        <v>2860.5338999999999</v>
      </c>
      <c r="K28" s="34">
        <f t="shared" si="4"/>
        <v>2953.5012517499999</v>
      </c>
      <c r="L28" s="34">
        <f t="shared" si="5"/>
        <v>3130.7113268550002</v>
      </c>
      <c r="M28" s="34">
        <f t="shared" si="6"/>
        <v>3295.0736715148878</v>
      </c>
      <c r="N28" s="34">
        <f t="shared" si="7"/>
        <v>3443.3519867330574</v>
      </c>
      <c r="O28" s="34">
        <f t="shared" si="8"/>
        <v>3529.4357864013837</v>
      </c>
      <c r="P28" s="34">
        <f t="shared" si="9"/>
        <v>3529.4357864013837</v>
      </c>
      <c r="Q28" s="34">
        <f>SUM(C28*Q3)</f>
        <v>3581.762617921494</v>
      </c>
      <c r="R28" s="34">
        <f>SUM(R3*C28)</f>
        <v>3698.1699030039422</v>
      </c>
      <c r="S28" s="35">
        <f>SUM(S3*C28)</f>
        <v>3790.6241505790404</v>
      </c>
      <c r="T28" s="34">
        <f>SUM(T3*C28)</f>
        <v>3866.4366335906211</v>
      </c>
      <c r="U28" s="34">
        <f t="shared" si="16"/>
        <v>3924.4331830944798</v>
      </c>
      <c r="V28" s="38">
        <f>SUM(C28*V3)</f>
        <v>3963.6775149254249</v>
      </c>
      <c r="W28" s="38">
        <f t="shared" si="17"/>
        <v>1981.8387574627125</v>
      </c>
      <c r="X28" s="33">
        <f t="shared" si="12"/>
        <v>3963.6775149254249</v>
      </c>
      <c r="Y28" s="33">
        <f t="shared" si="15"/>
        <v>3963.6775149254249</v>
      </c>
      <c r="Z28" s="65">
        <f t="shared" si="18"/>
        <v>4161.8613906716964</v>
      </c>
    </row>
    <row r="29" spans="1:26" ht="12" customHeight="1" x14ac:dyDescent="0.25">
      <c r="A29" s="14">
        <v>30</v>
      </c>
      <c r="B29" s="5" t="s">
        <v>54</v>
      </c>
      <c r="C29" s="16">
        <v>1560</v>
      </c>
      <c r="D29" s="34">
        <v>3083</v>
      </c>
      <c r="E29" s="34">
        <v>2735</v>
      </c>
      <c r="F29" s="34">
        <v>3020.53</v>
      </c>
      <c r="G29" s="34">
        <v>2776</v>
      </c>
      <c r="H29" s="34">
        <f t="shared" si="0"/>
        <v>2817.64</v>
      </c>
      <c r="I29" s="34">
        <f t="shared" si="3"/>
        <v>3169.8449999999998</v>
      </c>
      <c r="J29" s="34">
        <f t="shared" si="1"/>
        <v>3233.2419</v>
      </c>
      <c r="K29" s="34">
        <f t="shared" si="4"/>
        <v>3338.3222617500001</v>
      </c>
      <c r="L29" s="34">
        <f t="shared" si="5"/>
        <v>3538.621597455</v>
      </c>
      <c r="M29" s="34">
        <f t="shared" si="6"/>
        <v>3724.3992313213876</v>
      </c>
      <c r="N29" s="34">
        <f t="shared" si="7"/>
        <v>3891.9971967308497</v>
      </c>
      <c r="O29" s="34">
        <f t="shared" si="8"/>
        <v>3989.2971266491209</v>
      </c>
      <c r="P29" s="34">
        <f t="shared" si="9"/>
        <v>3989.2971266491209</v>
      </c>
      <c r="Q29" s="34">
        <f>SUM(C29*Q3)</f>
        <v>4048.9490463460365</v>
      </c>
      <c r="R29" s="34">
        <f>SUM(R3*C29)</f>
        <v>4180.5398903522828</v>
      </c>
      <c r="S29" s="35">
        <f>SUM(S3*C29)</f>
        <v>4285.0533876110885</v>
      </c>
      <c r="T29" s="34">
        <f>SUM(T3*C29)</f>
        <v>4370.7544553633106</v>
      </c>
      <c r="U29" s="34">
        <f t="shared" si="16"/>
        <v>4436.3157721937596</v>
      </c>
      <c r="V29" s="38">
        <f>SUM(C29*V3)</f>
        <v>4480.6789299156972</v>
      </c>
      <c r="W29" s="38">
        <f t="shared" si="17"/>
        <v>2240.3394649578486</v>
      </c>
      <c r="X29" s="33">
        <f t="shared" si="12"/>
        <v>4480.6789299156972</v>
      </c>
      <c r="Y29" s="33">
        <f t="shared" si="15"/>
        <v>4480.6789299156972</v>
      </c>
      <c r="Z29" s="65">
        <f t="shared" si="18"/>
        <v>4704.7128764114823</v>
      </c>
    </row>
    <row r="30" spans="1:26" ht="12" customHeight="1" x14ac:dyDescent="0.25">
      <c r="A30" s="14">
        <v>32</v>
      </c>
      <c r="B30" s="5" t="s">
        <v>82</v>
      </c>
      <c r="C30" s="16">
        <v>1890</v>
      </c>
      <c r="D30" s="34">
        <v>3202</v>
      </c>
      <c r="E30" s="34">
        <v>3313</v>
      </c>
      <c r="F30" s="34">
        <v>3658.88</v>
      </c>
      <c r="G30" s="34">
        <v>3363</v>
      </c>
      <c r="H30" s="34">
        <f t="shared" si="0"/>
        <v>3413.4449999999997</v>
      </c>
      <c r="I30" s="34">
        <f t="shared" si="3"/>
        <v>3840.1256249999997</v>
      </c>
      <c r="J30" s="34">
        <f t="shared" si="1"/>
        <v>3916.9281374999996</v>
      </c>
      <c r="K30" s="34">
        <f t="shared" si="4"/>
        <v>4044.2283019687493</v>
      </c>
      <c r="L30" s="34">
        <f t="shared" si="5"/>
        <v>4286.8820000868745</v>
      </c>
      <c r="M30" s="34">
        <f t="shared" si="6"/>
        <v>4511.9433050914358</v>
      </c>
      <c r="N30" s="34">
        <f t="shared" si="7"/>
        <v>4714.9807538205505</v>
      </c>
      <c r="O30" s="34">
        <f t="shared" si="8"/>
        <v>4832.8552726660637</v>
      </c>
      <c r="P30" s="34">
        <f t="shared" si="9"/>
        <v>4832.8552726660637</v>
      </c>
      <c r="Q30" s="34">
        <f>SUM(C30*Q3)</f>
        <v>4905.4574984576984</v>
      </c>
      <c r="R30" s="34">
        <f>SUM(R3*C30)</f>
        <v>5064.8848671575724</v>
      </c>
      <c r="S30" s="35">
        <f>SUM(S3*C30)</f>
        <v>5191.5069888365115</v>
      </c>
      <c r="T30" s="34">
        <f>SUM(T3*C30)</f>
        <v>5295.3371286132415</v>
      </c>
      <c r="U30" s="34">
        <f t="shared" si="16"/>
        <v>5374.7671855424396</v>
      </c>
      <c r="V30" s="38">
        <f>SUM(C30*V3)</f>
        <v>5428.514857397864</v>
      </c>
      <c r="W30" s="38">
        <f t="shared" si="17"/>
        <v>2714.257428698932</v>
      </c>
      <c r="X30" s="33">
        <f t="shared" si="12"/>
        <v>5428.514857397864</v>
      </c>
      <c r="Y30" s="33">
        <f t="shared" si="15"/>
        <v>5428.514857397864</v>
      </c>
      <c r="Z30" s="65">
        <f t="shared" si="18"/>
        <v>5699.9406002677579</v>
      </c>
    </row>
    <row r="31" spans="1:26" ht="12" customHeight="1" x14ac:dyDescent="0.25">
      <c r="A31" s="14" t="s">
        <v>20</v>
      </c>
      <c r="B31" s="5" t="s">
        <v>48</v>
      </c>
      <c r="C31" s="16">
        <v>2108</v>
      </c>
      <c r="D31" s="34">
        <v>3571</v>
      </c>
      <c r="E31" s="34">
        <v>3696</v>
      </c>
      <c r="F31" s="34">
        <v>4081.86</v>
      </c>
      <c r="G31" s="34">
        <v>3751</v>
      </c>
      <c r="H31" s="34">
        <f t="shared" si="0"/>
        <v>3807.2649999999994</v>
      </c>
      <c r="I31" s="34">
        <f t="shared" si="3"/>
        <v>4283.1731249999993</v>
      </c>
      <c r="J31" s="34">
        <f t="shared" si="1"/>
        <v>4368.836587499999</v>
      </c>
      <c r="K31" s="34">
        <f t="shared" si="4"/>
        <v>4510.8237765937492</v>
      </c>
      <c r="L31" s="34">
        <f t="shared" si="5"/>
        <v>4781.4732031893745</v>
      </c>
      <c r="M31" s="34">
        <f t="shared" si="6"/>
        <v>5032.5005463568168</v>
      </c>
      <c r="N31" s="34">
        <f t="shared" si="7"/>
        <v>5258.9630709428729</v>
      </c>
      <c r="O31" s="34">
        <f t="shared" si="8"/>
        <v>5390.4371477164441</v>
      </c>
      <c r="P31" s="34">
        <f t="shared" si="9"/>
        <v>5390.4371477164441</v>
      </c>
      <c r="Q31" s="34">
        <f>SUM(C31*Q3)</f>
        <v>5471.2721728829774</v>
      </c>
      <c r="R31" s="34">
        <f>SUM(R3*C31)</f>
        <v>5649.0885185016741</v>
      </c>
      <c r="S31" s="35">
        <f>SUM(S3*C31)</f>
        <v>5790.3157314642149</v>
      </c>
      <c r="T31" s="34">
        <f>SUM(T3*C31)</f>
        <v>5906.1220460934992</v>
      </c>
      <c r="U31" s="34">
        <f t="shared" si="16"/>
        <v>5994.713876784901</v>
      </c>
      <c r="V31" s="38">
        <f>SUM(C31*V3)</f>
        <v>6054.6610155527505</v>
      </c>
      <c r="W31" s="38">
        <f t="shared" si="17"/>
        <v>3027.3305077763753</v>
      </c>
      <c r="X31" s="33">
        <f t="shared" si="12"/>
        <v>6054.6610155527505</v>
      </c>
      <c r="Y31" s="33">
        <f t="shared" si="15"/>
        <v>6054.6610155527505</v>
      </c>
      <c r="Z31" s="65">
        <f t="shared" si="18"/>
        <v>6357.3940663303883</v>
      </c>
    </row>
    <row r="32" spans="1:26" ht="12" customHeight="1" x14ac:dyDescent="0.25">
      <c r="A32" s="14" t="s">
        <v>21</v>
      </c>
      <c r="B32" s="5" t="s">
        <v>48</v>
      </c>
      <c r="C32" s="16">
        <v>5264</v>
      </c>
      <c r="D32" s="34">
        <v>8917</v>
      </c>
      <c r="E32" s="34">
        <v>9228</v>
      </c>
      <c r="F32" s="34">
        <v>10191.4</v>
      </c>
      <c r="G32" s="34">
        <f>SUM(E32*1.015)</f>
        <v>9366.4199999999983</v>
      </c>
      <c r="H32" s="34">
        <f t="shared" si="0"/>
        <v>9506.9162999999971</v>
      </c>
      <c r="I32" s="34">
        <f t="shared" si="3"/>
        <v>10695.280837499997</v>
      </c>
      <c r="J32" s="34">
        <f t="shared" si="1"/>
        <v>10909.186454249997</v>
      </c>
      <c r="K32" s="34">
        <f t="shared" si="4"/>
        <v>11263.735014013122</v>
      </c>
      <c r="L32" s="34">
        <f t="shared" si="5"/>
        <v>11939.55911485391</v>
      </c>
      <c r="M32" s="34">
        <f t="shared" si="6"/>
        <v>12566.38596838374</v>
      </c>
      <c r="N32" s="34">
        <f t="shared" si="7"/>
        <v>13131.873336961007</v>
      </c>
      <c r="O32" s="34">
        <f t="shared" si="8"/>
        <v>13460.17017038503</v>
      </c>
      <c r="P32" s="34">
        <f t="shared" si="9"/>
        <v>13460.17017038503</v>
      </c>
      <c r="Q32" s="34">
        <f>SUM(C32*Q3)</f>
        <v>13662.60755125996</v>
      </c>
      <c r="R32" s="34">
        <f>SUM(R3*C32)</f>
        <v>14106.642296675907</v>
      </c>
      <c r="S32" s="35">
        <f>SUM(S3*C32)</f>
        <v>14459.308354092802</v>
      </c>
      <c r="T32" s="34">
        <f>SUM(T3*C32)</f>
        <v>14748.494521174658</v>
      </c>
      <c r="U32" s="34">
        <f t="shared" si="16"/>
        <v>14969.721938992276</v>
      </c>
      <c r="V32" s="38">
        <f>SUM(C32*V3)</f>
        <v>15119.419158382199</v>
      </c>
      <c r="W32" s="38">
        <f t="shared" si="17"/>
        <v>7559.7095791910997</v>
      </c>
      <c r="X32" s="33">
        <f t="shared" si="12"/>
        <v>15119.419158382199</v>
      </c>
      <c r="Y32" s="33">
        <f t="shared" si="15"/>
        <v>15119.419158382199</v>
      </c>
      <c r="Z32" s="65">
        <f t="shared" si="18"/>
        <v>15875.390116301311</v>
      </c>
    </row>
    <row r="33" spans="1:26" ht="12" customHeight="1" x14ac:dyDescent="0.25">
      <c r="A33" s="14" t="s">
        <v>22</v>
      </c>
      <c r="B33" s="5" t="s">
        <v>55</v>
      </c>
      <c r="C33" s="16">
        <v>4836</v>
      </c>
      <c r="D33" s="34">
        <v>8192</v>
      </c>
      <c r="E33" s="34">
        <v>8478</v>
      </c>
      <c r="F33" s="34">
        <v>9363.1</v>
      </c>
      <c r="G33" s="34">
        <f>SUM(E33*1.015)</f>
        <v>8605.17</v>
      </c>
      <c r="H33" s="34">
        <f t="shared" si="0"/>
        <v>8734.24755</v>
      </c>
      <c r="I33" s="34">
        <f t="shared" si="3"/>
        <v>9826.0284937500001</v>
      </c>
      <c r="J33" s="34">
        <f t="shared" si="1"/>
        <v>10022.549063625</v>
      </c>
      <c r="K33" s="34">
        <f t="shared" si="4"/>
        <v>10348.281908192812</v>
      </c>
      <c r="L33" s="34">
        <f t="shared" si="5"/>
        <v>10969.178822684382</v>
      </c>
      <c r="M33" s="34">
        <f t="shared" si="6"/>
        <v>11545.060710875312</v>
      </c>
      <c r="N33" s="34">
        <f t="shared" si="7"/>
        <v>12064.5884428647</v>
      </c>
      <c r="O33" s="34">
        <f t="shared" si="8"/>
        <v>12366.203153936316</v>
      </c>
      <c r="P33" s="34">
        <f t="shared" si="9"/>
        <v>12366.203153936316</v>
      </c>
      <c r="Q33" s="34">
        <f>SUM(C33*Q3)</f>
        <v>12551.742043672713</v>
      </c>
      <c r="R33" s="34">
        <f>SUM(R3*C33)</f>
        <v>12959.673660092076</v>
      </c>
      <c r="S33" s="35">
        <f>SUM(S3*C33)</f>
        <v>13283.665501594376</v>
      </c>
      <c r="T33" s="34">
        <f>SUM(T3*C33)</f>
        <v>13549.338811626263</v>
      </c>
      <c r="U33" s="34">
        <f t="shared" si="16"/>
        <v>13752.578893800655</v>
      </c>
      <c r="V33" s="38">
        <f>SUM(C33*V3)</f>
        <v>13890.104682738662</v>
      </c>
      <c r="W33" s="38">
        <f t="shared" si="17"/>
        <v>6945.0523413693309</v>
      </c>
      <c r="X33" s="33">
        <f t="shared" si="12"/>
        <v>13890.104682738662</v>
      </c>
      <c r="Y33" s="33">
        <f t="shared" si="15"/>
        <v>13890.104682738662</v>
      </c>
      <c r="Z33" s="65">
        <f t="shared" si="18"/>
        <v>14584.609916875595</v>
      </c>
    </row>
    <row r="34" spans="1:26" ht="12" customHeight="1" x14ac:dyDescent="0.25">
      <c r="A34" s="14" t="s">
        <v>23</v>
      </c>
      <c r="B34" s="5" t="s">
        <v>56</v>
      </c>
      <c r="C34" s="16">
        <v>6016</v>
      </c>
      <c r="D34" s="34">
        <v>10191</v>
      </c>
      <c r="E34" s="34">
        <v>10546</v>
      </c>
      <c r="F34" s="34">
        <v>11647</v>
      </c>
      <c r="G34" s="34">
        <v>10704</v>
      </c>
      <c r="H34" s="34">
        <f t="shared" si="0"/>
        <v>10864.56</v>
      </c>
      <c r="I34" s="34">
        <f t="shared" si="3"/>
        <v>12222.63</v>
      </c>
      <c r="J34" s="34">
        <f t="shared" si="1"/>
        <v>12467.0826</v>
      </c>
      <c r="K34" s="34">
        <f t="shared" si="4"/>
        <v>12872.262784499999</v>
      </c>
      <c r="L34" s="34">
        <f t="shared" si="5"/>
        <v>13644.598551569999</v>
      </c>
      <c r="M34" s="34">
        <f t="shared" si="6"/>
        <v>14360.939975527424</v>
      </c>
      <c r="N34" s="34">
        <f t="shared" si="7"/>
        <v>15007.182274426157</v>
      </c>
      <c r="O34" s="34">
        <f t="shared" si="8"/>
        <v>15382.361831286809</v>
      </c>
      <c r="P34" s="34">
        <f t="shared" si="9"/>
        <v>15382.361831286809</v>
      </c>
      <c r="Q34" s="34">
        <f>SUM(C34*Q3)</f>
        <v>15614.408630011381</v>
      </c>
      <c r="R34" s="34">
        <f>SUM(R3*C34)</f>
        <v>16121.87691048675</v>
      </c>
      <c r="S34" s="35">
        <f>SUM(S3*C34)</f>
        <v>16524.923833248919</v>
      </c>
      <c r="T34" s="34">
        <f>SUM(T3*C34)</f>
        <v>16855.422309913894</v>
      </c>
      <c r="U34" s="34">
        <f t="shared" si="16"/>
        <v>17108.253644562603</v>
      </c>
      <c r="V34" s="38">
        <f>SUM(C34*V3)</f>
        <v>17279.336181008228</v>
      </c>
      <c r="W34" s="38">
        <f t="shared" si="17"/>
        <v>8639.6680905041139</v>
      </c>
      <c r="X34" s="33">
        <f t="shared" si="12"/>
        <v>17279.336181008228</v>
      </c>
      <c r="Y34" s="33">
        <f t="shared" si="15"/>
        <v>17279.336181008228</v>
      </c>
      <c r="Z34" s="65">
        <f t="shared" si="18"/>
        <v>18143.302990058641</v>
      </c>
    </row>
    <row r="35" spans="1:26" ht="12" customHeight="1" x14ac:dyDescent="0.25">
      <c r="A35" s="14" t="s">
        <v>24</v>
      </c>
      <c r="B35" s="5" t="s">
        <v>42</v>
      </c>
      <c r="C35" s="16">
        <v>6016</v>
      </c>
      <c r="D35" s="34">
        <v>10191</v>
      </c>
      <c r="E35" s="34">
        <v>10546</v>
      </c>
      <c r="F35" s="34">
        <v>11647</v>
      </c>
      <c r="G35" s="34">
        <v>10704</v>
      </c>
      <c r="H35" s="34">
        <f t="shared" si="0"/>
        <v>10864.56</v>
      </c>
      <c r="I35" s="34">
        <f t="shared" si="3"/>
        <v>12222.63</v>
      </c>
      <c r="J35" s="34">
        <f t="shared" si="1"/>
        <v>12467.0826</v>
      </c>
      <c r="K35" s="34">
        <f t="shared" si="4"/>
        <v>12872.262784499999</v>
      </c>
      <c r="L35" s="34">
        <f t="shared" si="5"/>
        <v>13644.598551569999</v>
      </c>
      <c r="M35" s="34">
        <f t="shared" si="6"/>
        <v>14360.939975527424</v>
      </c>
      <c r="N35" s="34">
        <f t="shared" si="7"/>
        <v>15007.182274426157</v>
      </c>
      <c r="O35" s="34">
        <f t="shared" si="8"/>
        <v>15382.361831286809</v>
      </c>
      <c r="P35" s="34">
        <f t="shared" si="9"/>
        <v>15382.361831286809</v>
      </c>
      <c r="Q35" s="34">
        <f>SUM(C35*Q3)</f>
        <v>15614.408630011381</v>
      </c>
      <c r="R35" s="34">
        <f>SUM(R3*C35)</f>
        <v>16121.87691048675</v>
      </c>
      <c r="S35" s="35">
        <f>SUM(S3*C35)</f>
        <v>16524.923833248919</v>
      </c>
      <c r="T35" s="34">
        <f>SUM(T3*C35)</f>
        <v>16855.422309913894</v>
      </c>
      <c r="U35" s="34">
        <f t="shared" si="16"/>
        <v>17108.253644562603</v>
      </c>
      <c r="V35" s="38">
        <f>SUM(C35*V3)</f>
        <v>17279.336181008228</v>
      </c>
      <c r="W35" s="38">
        <f t="shared" si="17"/>
        <v>8639.6680905041139</v>
      </c>
      <c r="X35" s="33">
        <f t="shared" si="12"/>
        <v>17279.336181008228</v>
      </c>
      <c r="Y35" s="33">
        <f t="shared" si="15"/>
        <v>17279.336181008228</v>
      </c>
      <c r="Z35" s="65">
        <f t="shared" si="18"/>
        <v>18143.302990058641</v>
      </c>
    </row>
    <row r="36" spans="1:26" ht="12.75" customHeight="1" x14ac:dyDescent="0.25">
      <c r="A36" s="14">
        <v>62</v>
      </c>
      <c r="B36" s="5" t="s">
        <v>76</v>
      </c>
      <c r="C36" s="16">
        <v>529</v>
      </c>
      <c r="D36" s="34">
        <v>896</v>
      </c>
      <c r="E36" s="34">
        <v>928</v>
      </c>
      <c r="F36" s="34">
        <v>1024.8800000000001</v>
      </c>
      <c r="G36" s="34">
        <v>942</v>
      </c>
      <c r="H36" s="34">
        <f t="shared" si="0"/>
        <v>956.12999999999988</v>
      </c>
      <c r="I36" s="34">
        <f t="shared" si="3"/>
        <v>1075.6462499999998</v>
      </c>
      <c r="J36" s="34">
        <f t="shared" si="1"/>
        <v>1097.1591749999998</v>
      </c>
      <c r="K36" s="34">
        <f t="shared" si="4"/>
        <v>1132.8168481874998</v>
      </c>
      <c r="L36" s="34">
        <f t="shared" si="5"/>
        <v>1200.7858590787498</v>
      </c>
      <c r="M36" s="34">
        <f t="shared" si="6"/>
        <v>1263.8271166803841</v>
      </c>
      <c r="N36" s="34">
        <f t="shared" si="7"/>
        <v>1320.6993369310012</v>
      </c>
      <c r="O36" s="34">
        <f t="shared" si="8"/>
        <v>1353.716820354276</v>
      </c>
      <c r="P36" s="34">
        <f t="shared" si="9"/>
        <v>1353.716820354276</v>
      </c>
      <c r="Q36" s="34">
        <f>SUM(C36*Q3)</f>
        <v>1373.0090035365727</v>
      </c>
      <c r="R36" s="34">
        <f>SUM(R3*C36)</f>
        <v>1417.631796151511</v>
      </c>
      <c r="S36" s="35">
        <f>SUM(S3*C36)</f>
        <v>1453.0725910552987</v>
      </c>
      <c r="T36" s="34">
        <f>SUM(T3*C36)</f>
        <v>1482.1340428764047</v>
      </c>
      <c r="U36" s="34">
        <f t="shared" si="16"/>
        <v>1504.3660535195506</v>
      </c>
      <c r="V36" s="38">
        <f>SUM(C36*V3)</f>
        <v>1519.4097140547462</v>
      </c>
      <c r="W36" s="38">
        <f t="shared" si="17"/>
        <v>759.70485702737312</v>
      </c>
      <c r="X36" s="33">
        <f t="shared" si="12"/>
        <v>1519.4097140547462</v>
      </c>
      <c r="Y36" s="33">
        <f t="shared" si="15"/>
        <v>1519.4097140547462</v>
      </c>
      <c r="Z36" s="65">
        <f t="shared" si="18"/>
        <v>1595.3801997574835</v>
      </c>
    </row>
    <row r="37" spans="1:26" ht="12" customHeight="1" x14ac:dyDescent="0.25">
      <c r="A37" s="14" t="s">
        <v>25</v>
      </c>
      <c r="B37" s="5" t="s">
        <v>57</v>
      </c>
      <c r="C37" s="16">
        <v>6890</v>
      </c>
      <c r="D37" s="34">
        <v>12034</v>
      </c>
      <c r="E37" s="34">
        <v>12079</v>
      </c>
      <c r="F37" s="34">
        <v>13340.05</v>
      </c>
      <c r="G37" s="34">
        <v>12260</v>
      </c>
      <c r="H37" s="34">
        <f t="shared" si="0"/>
        <v>12443.9</v>
      </c>
      <c r="I37" s="34">
        <f t="shared" si="3"/>
        <v>13999.387499999999</v>
      </c>
      <c r="J37" s="34">
        <f t="shared" si="1"/>
        <v>14279.375249999999</v>
      </c>
      <c r="K37" s="34">
        <f t="shared" si="4"/>
        <v>14743.454945624999</v>
      </c>
      <c r="L37" s="34">
        <f t="shared" si="5"/>
        <v>15628.062242362499</v>
      </c>
      <c r="M37" s="34">
        <f t="shared" si="6"/>
        <v>16448.535510086531</v>
      </c>
      <c r="N37" s="34">
        <f t="shared" si="7"/>
        <v>17188.719608040425</v>
      </c>
      <c r="O37" s="34">
        <f t="shared" si="8"/>
        <v>17618.437598241435</v>
      </c>
      <c r="P37" s="34">
        <f t="shared" si="9"/>
        <v>17618.437598241435</v>
      </c>
      <c r="Q37" s="34">
        <f>SUM(C37*Q3)</f>
        <v>17882.858288028328</v>
      </c>
      <c r="R37" s="34">
        <f>SUM(R3*C37)</f>
        <v>18464.051182389248</v>
      </c>
      <c r="S37" s="35">
        <f>SUM(S3*C37)</f>
        <v>18925.652461948976</v>
      </c>
      <c r="T37" s="34">
        <f>SUM(T3*C37)</f>
        <v>19304.165511187955</v>
      </c>
      <c r="U37" s="34">
        <f t="shared" si="16"/>
        <v>19593.727993855773</v>
      </c>
      <c r="V37" s="38">
        <f>SUM(C37*V3)</f>
        <v>19789.66527379433</v>
      </c>
      <c r="W37" s="38">
        <f t="shared" si="17"/>
        <v>9894.8326368971648</v>
      </c>
      <c r="X37" s="33">
        <f t="shared" si="12"/>
        <v>19789.66527379433</v>
      </c>
      <c r="Y37" s="33">
        <f t="shared" si="15"/>
        <v>19789.66527379433</v>
      </c>
      <c r="Z37" s="65">
        <f t="shared" si="18"/>
        <v>20779.148537484049</v>
      </c>
    </row>
    <row r="38" spans="1:26" ht="12" customHeight="1" x14ac:dyDescent="0.25">
      <c r="A38" s="14" t="s">
        <v>26</v>
      </c>
      <c r="B38" s="5" t="s">
        <v>58</v>
      </c>
      <c r="C38" s="16">
        <v>3708</v>
      </c>
      <c r="D38" s="34">
        <v>6281</v>
      </c>
      <c r="E38" s="34">
        <v>6500</v>
      </c>
      <c r="F38" s="34">
        <v>7178.6</v>
      </c>
      <c r="G38" s="34">
        <v>6598</v>
      </c>
      <c r="H38" s="34">
        <f t="shared" si="0"/>
        <v>6696.9699999999993</v>
      </c>
      <c r="I38" s="34">
        <f t="shared" si="3"/>
        <v>7534.0912499999995</v>
      </c>
      <c r="J38" s="34">
        <f t="shared" si="1"/>
        <v>7684.7730750000001</v>
      </c>
      <c r="K38" s="34">
        <f t="shared" si="4"/>
        <v>7934.5281999375002</v>
      </c>
      <c r="L38" s="34">
        <f t="shared" si="5"/>
        <v>8410.5998919337508</v>
      </c>
      <c r="M38" s="34">
        <f t="shared" si="6"/>
        <v>8852.1563862602725</v>
      </c>
      <c r="N38" s="34">
        <f t="shared" si="7"/>
        <v>9250.5034236419833</v>
      </c>
      <c r="O38" s="34">
        <f t="shared" si="8"/>
        <v>9481.7660092330316</v>
      </c>
      <c r="P38" s="34">
        <f t="shared" si="9"/>
        <v>9481.7660092330316</v>
      </c>
      <c r="Q38" s="34">
        <f>SUM(C38*Q3)</f>
        <v>9624.0404255455796</v>
      </c>
      <c r="R38" s="34">
        <f>SUM(R3*C38)</f>
        <v>9936.8217393758096</v>
      </c>
      <c r="S38" s="35">
        <f>SUM(S3*C38)</f>
        <v>10185.242282860203</v>
      </c>
      <c r="T38" s="34">
        <f>SUM(T3*C38)</f>
        <v>10388.947128517408</v>
      </c>
      <c r="U38" s="34">
        <f t="shared" si="16"/>
        <v>10544.781335445166</v>
      </c>
      <c r="V38" s="38">
        <f>SUM(C38*V3)</f>
        <v>10650.229148799619</v>
      </c>
      <c r="W38" s="38">
        <f t="shared" si="17"/>
        <v>5325.1145743998095</v>
      </c>
      <c r="X38" s="33">
        <f t="shared" si="12"/>
        <v>10650.229148799619</v>
      </c>
      <c r="Y38" s="33">
        <f t="shared" si="15"/>
        <v>10650.229148799619</v>
      </c>
      <c r="Z38" s="65">
        <f t="shared" si="18"/>
        <v>11182.7406062396</v>
      </c>
    </row>
    <row r="39" spans="1:26" ht="12" customHeight="1" x14ac:dyDescent="0.25">
      <c r="A39" s="14" t="s">
        <v>27</v>
      </c>
      <c r="B39" s="5" t="s">
        <v>48</v>
      </c>
      <c r="C39" s="16">
        <v>1554</v>
      </c>
      <c r="D39" s="34">
        <v>2633</v>
      </c>
      <c r="E39" s="34">
        <v>2725</v>
      </c>
      <c r="F39" s="34">
        <v>3009.49</v>
      </c>
      <c r="G39" s="34">
        <v>2766</v>
      </c>
      <c r="H39" s="34">
        <f t="shared" si="0"/>
        <v>2807.49</v>
      </c>
      <c r="I39" s="34">
        <f t="shared" si="3"/>
        <v>3158.4262499999995</v>
      </c>
      <c r="J39" s="34">
        <f t="shared" si="1"/>
        <v>3221.5947749999996</v>
      </c>
      <c r="K39" s="34">
        <f t="shared" si="4"/>
        <v>3326.2966051874996</v>
      </c>
      <c r="L39" s="34">
        <f t="shared" si="5"/>
        <v>3525.8744014987496</v>
      </c>
      <c r="M39" s="34">
        <f t="shared" si="6"/>
        <v>3710.982807577434</v>
      </c>
      <c r="N39" s="34">
        <f t="shared" si="7"/>
        <v>3877.9770339184183</v>
      </c>
      <c r="O39" s="34">
        <f t="shared" si="8"/>
        <v>3974.9264597663782</v>
      </c>
      <c r="P39" s="34">
        <f t="shared" si="9"/>
        <v>3974.9264597663782</v>
      </c>
      <c r="Q39" s="34">
        <f>SUM(C39*Q3)</f>
        <v>4033.3761653985516</v>
      </c>
      <c r="R39" s="34">
        <f>SUM(R3*C39)</f>
        <v>4164.4608907740039</v>
      </c>
      <c r="S39" s="35">
        <f>SUM(S3*C39)</f>
        <v>4268.5724130433537</v>
      </c>
      <c r="T39" s="34">
        <f>SUM(T3*C39)</f>
        <v>4353.9438613042212</v>
      </c>
      <c r="U39" s="34">
        <f t="shared" si="16"/>
        <v>4419.2530192237837</v>
      </c>
      <c r="V39" s="38">
        <f>SUM(C39*V3)</f>
        <v>4463.445549416022</v>
      </c>
      <c r="W39" s="38">
        <f t="shared" si="17"/>
        <v>2231.722774708011</v>
      </c>
      <c r="X39" s="33">
        <f t="shared" si="12"/>
        <v>4463.445549416022</v>
      </c>
      <c r="Y39" s="33">
        <f t="shared" si="15"/>
        <v>4463.445549416022</v>
      </c>
      <c r="Z39" s="65">
        <f t="shared" si="18"/>
        <v>4686.6178268868234</v>
      </c>
    </row>
    <row r="40" spans="1:26" ht="12" customHeight="1" x14ac:dyDescent="0.25">
      <c r="A40" s="14" t="s">
        <v>28</v>
      </c>
      <c r="B40" s="5" t="s">
        <v>79</v>
      </c>
      <c r="C40" s="16">
        <v>8372</v>
      </c>
      <c r="D40" s="34">
        <v>15782</v>
      </c>
      <c r="E40" s="34">
        <v>14676</v>
      </c>
      <c r="F40" s="34">
        <v>16208.17</v>
      </c>
      <c r="G40" s="34">
        <v>14896</v>
      </c>
      <c r="H40" s="34">
        <f t="shared" si="0"/>
        <v>15119.439999999999</v>
      </c>
      <c r="I40" s="34">
        <f t="shared" si="3"/>
        <v>17009.37</v>
      </c>
      <c r="J40" s="34">
        <f t="shared" si="1"/>
        <v>17349.557399999998</v>
      </c>
      <c r="K40" s="34">
        <f t="shared" si="4"/>
        <v>17913.418015499996</v>
      </c>
      <c r="L40" s="34">
        <f t="shared" si="5"/>
        <v>18988.223096429996</v>
      </c>
      <c r="M40" s="34">
        <f t="shared" si="6"/>
        <v>19985.104808992572</v>
      </c>
      <c r="N40" s="34">
        <f t="shared" si="7"/>
        <v>20884.434525397235</v>
      </c>
      <c r="O40" s="34">
        <f t="shared" si="8"/>
        <v>21406.545388532166</v>
      </c>
      <c r="P40" s="34">
        <f t="shared" si="9"/>
        <v>21406.545388532166</v>
      </c>
      <c r="Q40" s="34">
        <f>SUM(C40*Q3)</f>
        <v>21729.359882057062</v>
      </c>
      <c r="R40" s="34">
        <f>SUM(R3*C40)</f>
        <v>22435.564078223917</v>
      </c>
      <c r="S40" s="35">
        <f>SUM(S3*C40)</f>
        <v>22996.453180179509</v>
      </c>
      <c r="T40" s="34">
        <f>SUM(T3*C40)</f>
        <v>23456.3822437831</v>
      </c>
      <c r="U40" s="34">
        <f t="shared" si="16"/>
        <v>23808.227977439845</v>
      </c>
      <c r="V40" s="38">
        <f>SUM(C40*V3)</f>
        <v>24046.310257214245</v>
      </c>
      <c r="W40" s="38">
        <f t="shared" si="17"/>
        <v>12023.155128607123</v>
      </c>
      <c r="X40" s="33">
        <f t="shared" si="12"/>
        <v>24046.310257214245</v>
      </c>
      <c r="Y40" s="33">
        <f t="shared" si="15"/>
        <v>24046.310257214245</v>
      </c>
      <c r="Z40" s="65">
        <f t="shared" si="18"/>
        <v>25248.625770074956</v>
      </c>
    </row>
    <row r="41" spans="1:26" ht="12" customHeight="1" x14ac:dyDescent="0.25">
      <c r="A41" s="14" t="s">
        <v>29</v>
      </c>
      <c r="B41" s="5" t="s">
        <v>59</v>
      </c>
      <c r="C41" s="16">
        <v>3618</v>
      </c>
      <c r="D41" s="34">
        <v>6129</v>
      </c>
      <c r="E41" s="34">
        <v>6343</v>
      </c>
      <c r="F41" s="34">
        <v>7005.21</v>
      </c>
      <c r="G41" s="34">
        <v>6438</v>
      </c>
      <c r="H41" s="34">
        <v>6535</v>
      </c>
      <c r="I41" s="34">
        <v>7352</v>
      </c>
      <c r="J41" s="34">
        <v>7499</v>
      </c>
      <c r="K41" s="34">
        <v>7743</v>
      </c>
      <c r="L41" s="34">
        <v>8208</v>
      </c>
      <c r="M41" s="34">
        <v>8639</v>
      </c>
      <c r="N41" s="34">
        <v>9028</v>
      </c>
      <c r="O41" s="34">
        <v>9254</v>
      </c>
      <c r="P41" s="34">
        <f t="shared" si="9"/>
        <v>9254</v>
      </c>
      <c r="Q41" s="34">
        <f>SUM(C41*Q3)</f>
        <v>9390.4472113333086</v>
      </c>
      <c r="R41" s="34">
        <f>SUM(R3*C41)</f>
        <v>9695.6367457016386</v>
      </c>
      <c r="S41" s="35">
        <f>SUM(S3*C41)</f>
        <v>9938.0276643441794</v>
      </c>
      <c r="T41" s="34">
        <f>SUM(T3*C41)</f>
        <v>10136.788217631063</v>
      </c>
      <c r="U41" s="34">
        <f t="shared" si="16"/>
        <v>10288.840040895528</v>
      </c>
      <c r="V41" s="38">
        <f>SUM(C41*V3)</f>
        <v>10391.728441304484</v>
      </c>
      <c r="W41" s="38">
        <f t="shared" si="17"/>
        <v>5195.8642206522418</v>
      </c>
      <c r="X41" s="33">
        <f t="shared" si="12"/>
        <v>10391.728441304484</v>
      </c>
      <c r="Y41" s="33">
        <f t="shared" si="15"/>
        <v>10391.728441304484</v>
      </c>
      <c r="Z41" s="65">
        <f t="shared" si="18"/>
        <v>10911.314863369707</v>
      </c>
    </row>
    <row r="42" spans="1:26" x14ac:dyDescent="0.25">
      <c r="A42" s="14">
        <v>102</v>
      </c>
      <c r="B42" s="5" t="s">
        <v>38</v>
      </c>
      <c r="C42" s="16">
        <v>1752</v>
      </c>
      <c r="D42" s="34">
        <v>3740</v>
      </c>
      <c r="E42" s="34">
        <v>3071</v>
      </c>
      <c r="F42" s="34">
        <v>3391.61</v>
      </c>
      <c r="G42" s="34">
        <v>3117</v>
      </c>
      <c r="H42" s="34">
        <f t="shared" si="0"/>
        <v>3163.7549999999997</v>
      </c>
      <c r="I42" s="34">
        <f t="shared" si="3"/>
        <v>3559.2243749999998</v>
      </c>
      <c r="J42" s="34">
        <f t="shared" si="1"/>
        <v>3630.4088624999999</v>
      </c>
      <c r="K42" s="34">
        <f t="shared" si="4"/>
        <v>3748.3971505312497</v>
      </c>
      <c r="L42" s="34">
        <f t="shared" si="5"/>
        <v>3973.3009795631251</v>
      </c>
      <c r="M42" s="34">
        <f t="shared" si="6"/>
        <v>4181.8992809901893</v>
      </c>
      <c r="N42" s="34">
        <f t="shared" si="7"/>
        <v>4370.0847486347475</v>
      </c>
      <c r="O42" s="34">
        <f t="shared" si="8"/>
        <v>4479.3368673506156</v>
      </c>
      <c r="P42" s="34">
        <f t="shared" si="9"/>
        <v>4479.3368673506156</v>
      </c>
      <c r="Q42" s="34">
        <f>SUM(C42*Q3)</f>
        <v>4547.2812366655489</v>
      </c>
      <c r="R42" s="34">
        <f>SUM(R3*C42)</f>
        <v>4695.0678768571788</v>
      </c>
      <c r="S42" s="35">
        <f>SUM(S3*C42)</f>
        <v>4812.4445737786073</v>
      </c>
      <c r="T42" s="34">
        <f>SUM(T3*C42)</f>
        <v>4908.6934652541795</v>
      </c>
      <c r="U42" s="34">
        <f t="shared" si="16"/>
        <v>4982.3238672329917</v>
      </c>
      <c r="V42" s="38">
        <f>SUM(C42*V3)</f>
        <v>5032.147105905322</v>
      </c>
      <c r="W42" s="38">
        <f t="shared" si="17"/>
        <v>2516.073552952661</v>
      </c>
      <c r="X42" s="33">
        <f t="shared" si="12"/>
        <v>5032.147105905322</v>
      </c>
      <c r="Y42" s="33">
        <f t="shared" si="15"/>
        <v>5032.147105905322</v>
      </c>
      <c r="Z42" s="65">
        <f t="shared" si="18"/>
        <v>5283.7544612005877</v>
      </c>
    </row>
    <row r="43" spans="1:26" ht="12.75" customHeight="1" x14ac:dyDescent="0.25">
      <c r="A43" s="14" t="s">
        <v>30</v>
      </c>
      <c r="B43" s="5" t="s">
        <v>59</v>
      </c>
      <c r="C43" s="16">
        <v>2080</v>
      </c>
      <c r="D43" s="34">
        <v>3524</v>
      </c>
      <c r="E43" s="34">
        <v>3646</v>
      </c>
      <c r="F43" s="34">
        <v>4026.64</v>
      </c>
      <c r="G43" s="34">
        <v>3701</v>
      </c>
      <c r="H43" s="34">
        <f t="shared" si="0"/>
        <v>3756.5149999999994</v>
      </c>
      <c r="I43" s="34">
        <f t="shared" si="3"/>
        <v>4226.0793749999993</v>
      </c>
      <c r="J43" s="34">
        <f t="shared" si="1"/>
        <v>4310.6009624999997</v>
      </c>
      <c r="K43" s="34">
        <f t="shared" si="4"/>
        <v>4450.6954937812498</v>
      </c>
      <c r="L43" s="34">
        <f t="shared" si="5"/>
        <v>4717.7372234081249</v>
      </c>
      <c r="M43" s="34">
        <f t="shared" si="6"/>
        <v>4965.4184276370515</v>
      </c>
      <c r="N43" s="34">
        <f t="shared" si="7"/>
        <v>5188.8622568807186</v>
      </c>
      <c r="O43" s="34">
        <f t="shared" si="8"/>
        <v>5318.5838133027364</v>
      </c>
      <c r="P43" s="34">
        <f t="shared" si="9"/>
        <v>5318.5838133027364</v>
      </c>
      <c r="Q43" s="34">
        <f>SUM(C43*Q3)</f>
        <v>5398.5987284613821</v>
      </c>
      <c r="R43" s="34">
        <f>SUM(R3*C43)</f>
        <v>5574.0531871363764</v>
      </c>
      <c r="S43" s="35">
        <f>SUM(S3*C43)</f>
        <v>5713.404516814785</v>
      </c>
      <c r="T43" s="34">
        <f>SUM(T3*C43)</f>
        <v>5827.6726071510811</v>
      </c>
      <c r="U43" s="34">
        <f t="shared" si="16"/>
        <v>5915.0876962583461</v>
      </c>
      <c r="V43" s="38">
        <f>SUM(C43*V3)</f>
        <v>5974.2385732209304</v>
      </c>
      <c r="W43" s="38">
        <f t="shared" si="17"/>
        <v>2987.1192866104652</v>
      </c>
      <c r="X43" s="33">
        <f t="shared" si="12"/>
        <v>5974.2385732209304</v>
      </c>
      <c r="Y43" s="33">
        <f t="shared" si="15"/>
        <v>5974.2385732209304</v>
      </c>
      <c r="Z43" s="65">
        <f t="shared" si="18"/>
        <v>6272.9505018819764</v>
      </c>
    </row>
    <row r="44" spans="1:26" ht="12" customHeight="1" x14ac:dyDescent="0.25">
      <c r="A44" s="14" t="s">
        <v>31</v>
      </c>
      <c r="B44" s="5" t="s">
        <v>38</v>
      </c>
      <c r="C44" s="16">
        <v>2640</v>
      </c>
      <c r="D44" s="34">
        <v>4472</v>
      </c>
      <c r="E44" s="34">
        <v>4628</v>
      </c>
      <c r="F44" s="34">
        <v>5111.16</v>
      </c>
      <c r="G44" s="34">
        <v>4697</v>
      </c>
      <c r="H44" s="34">
        <f t="shared" si="0"/>
        <v>4767.4549999999999</v>
      </c>
      <c r="I44" s="34">
        <f t="shared" si="3"/>
        <v>5363.3868750000001</v>
      </c>
      <c r="J44" s="34">
        <f t="shared" si="1"/>
        <v>5470.6546125000004</v>
      </c>
      <c r="K44" s="34">
        <f t="shared" si="4"/>
        <v>5648.4508874062503</v>
      </c>
      <c r="L44" s="34">
        <f t="shared" si="5"/>
        <v>5987.357940650626</v>
      </c>
      <c r="M44" s="34">
        <f t="shared" si="6"/>
        <v>6301.6942325347836</v>
      </c>
      <c r="N44" s="34">
        <f t="shared" si="7"/>
        <v>6585.2704729988482</v>
      </c>
      <c r="O44" s="34">
        <f t="shared" si="8"/>
        <v>6749.9022348238186</v>
      </c>
      <c r="P44" s="34">
        <f t="shared" si="9"/>
        <v>6749.9022348238186</v>
      </c>
      <c r="Q44" s="34">
        <f>SUM(C44*Q3)</f>
        <v>6852.0676168932923</v>
      </c>
      <c r="R44" s="34">
        <f>SUM(R3*C44)</f>
        <v>7074.7598144423237</v>
      </c>
      <c r="S44" s="35">
        <f>SUM(S3*C44)</f>
        <v>7251.628809803381</v>
      </c>
      <c r="T44" s="34">
        <f>SUM(T3*C44)</f>
        <v>7396.6613859994486</v>
      </c>
      <c r="U44" s="34">
        <f t="shared" si="16"/>
        <v>7507.6113067894394</v>
      </c>
      <c r="V44" s="38">
        <f>SUM(C44*V3)</f>
        <v>7582.6874198573341</v>
      </c>
      <c r="W44" s="38">
        <f t="shared" si="17"/>
        <v>3791.3437099286671</v>
      </c>
      <c r="X44" s="33">
        <f t="shared" si="12"/>
        <v>7582.6874198573341</v>
      </c>
      <c r="Y44" s="33">
        <f t="shared" si="15"/>
        <v>7582.6874198573341</v>
      </c>
      <c r="Z44" s="65">
        <f t="shared" si="18"/>
        <v>7961.8217908502011</v>
      </c>
    </row>
    <row r="45" spans="1:26" ht="12" customHeight="1" x14ac:dyDescent="0.25">
      <c r="A45" s="14">
        <v>112</v>
      </c>
      <c r="B45" s="5" t="s">
        <v>47</v>
      </c>
      <c r="C45" s="16">
        <v>1560</v>
      </c>
      <c r="D45" s="34">
        <v>2643</v>
      </c>
      <c r="E45" s="34">
        <v>2735</v>
      </c>
      <c r="F45" s="34">
        <v>3020.53</v>
      </c>
      <c r="G45" s="34">
        <v>2776</v>
      </c>
      <c r="H45" s="34">
        <f t="shared" si="0"/>
        <v>2817.64</v>
      </c>
      <c r="I45" s="34">
        <f t="shared" si="3"/>
        <v>3169.8449999999998</v>
      </c>
      <c r="J45" s="34">
        <f t="shared" si="1"/>
        <v>3233.2419</v>
      </c>
      <c r="K45" s="34">
        <f t="shared" si="4"/>
        <v>3338.3222617500001</v>
      </c>
      <c r="L45" s="34">
        <f t="shared" si="5"/>
        <v>3538.621597455</v>
      </c>
      <c r="M45" s="34">
        <f t="shared" si="6"/>
        <v>3724.3992313213876</v>
      </c>
      <c r="N45" s="34">
        <f t="shared" si="7"/>
        <v>3891.9971967308497</v>
      </c>
      <c r="O45" s="34">
        <f t="shared" si="8"/>
        <v>3989.2971266491209</v>
      </c>
      <c r="P45" s="34">
        <f t="shared" si="9"/>
        <v>3989.2971266491209</v>
      </c>
      <c r="Q45" s="34">
        <f>SUM(C45*Q3)</f>
        <v>4048.9490463460365</v>
      </c>
      <c r="R45" s="34">
        <f>SUM(R3*C45)</f>
        <v>4180.5398903522828</v>
      </c>
      <c r="S45" s="35">
        <f>SUM(S3*C45)</f>
        <v>4285.0533876110885</v>
      </c>
      <c r="T45" s="34">
        <f>SUM(T3*C45)</f>
        <v>4370.7544553633106</v>
      </c>
      <c r="U45" s="34">
        <f t="shared" si="16"/>
        <v>4436.3157721937596</v>
      </c>
      <c r="V45" s="38">
        <f>SUM(C45*V3)</f>
        <v>4480.6789299156972</v>
      </c>
      <c r="W45" s="38">
        <f t="shared" si="17"/>
        <v>2240.3394649578486</v>
      </c>
      <c r="X45" s="33">
        <f t="shared" si="12"/>
        <v>4480.6789299156972</v>
      </c>
      <c r="Y45" s="33">
        <f t="shared" si="15"/>
        <v>4480.6789299156972</v>
      </c>
      <c r="Z45" s="65">
        <f t="shared" si="18"/>
        <v>4704.7128764114823</v>
      </c>
    </row>
    <row r="46" spans="1:26" ht="12" customHeight="1" x14ac:dyDescent="0.25">
      <c r="A46" s="14" t="s">
        <v>32</v>
      </c>
      <c r="B46" s="5" t="s">
        <v>48</v>
      </c>
      <c r="C46" s="16">
        <v>3082</v>
      </c>
      <c r="D46" s="34">
        <v>5201</v>
      </c>
      <c r="E46" s="34">
        <v>5403</v>
      </c>
      <c r="F46" s="34">
        <v>5967.07</v>
      </c>
      <c r="G46" s="34">
        <v>5484</v>
      </c>
      <c r="H46" s="34">
        <f t="shared" si="0"/>
        <v>5566.2599999999993</v>
      </c>
      <c r="I46" s="34">
        <f t="shared" si="3"/>
        <v>6262.0424999999996</v>
      </c>
      <c r="J46" s="34">
        <f t="shared" si="1"/>
        <v>6387.2833499999997</v>
      </c>
      <c r="K46" s="34">
        <f t="shared" si="4"/>
        <v>6594.8700588749998</v>
      </c>
      <c r="L46" s="34">
        <f t="shared" si="5"/>
        <v>6990.5622624075004</v>
      </c>
      <c r="M46" s="34">
        <f t="shared" si="6"/>
        <v>7357.5667811838939</v>
      </c>
      <c r="N46" s="34">
        <f t="shared" si="7"/>
        <v>7688.6572863371684</v>
      </c>
      <c r="O46" s="34">
        <f t="shared" si="8"/>
        <v>7880.8737184955971</v>
      </c>
      <c r="P46" s="34">
        <f t="shared" si="9"/>
        <v>7880.8737184955971</v>
      </c>
      <c r="Q46" s="34">
        <f>SUM(C46*Q3)</f>
        <v>7999.2698466913362</v>
      </c>
      <c r="R46" s="34">
        <f>SUM(R3*C46)</f>
        <v>8259.246116708804</v>
      </c>
      <c r="S46" s="35">
        <f>SUM(S3*C46)</f>
        <v>8465.7272696265227</v>
      </c>
      <c r="T46" s="34">
        <f>SUM(T3*C46)</f>
        <v>8635.0418150190544</v>
      </c>
      <c r="U46" s="34">
        <f t="shared" si="16"/>
        <v>8764.5674422443371</v>
      </c>
      <c r="V46" s="38">
        <f>SUM(C46*V3)</f>
        <v>8852.2131166667823</v>
      </c>
      <c r="W46" s="38">
        <f t="shared" si="17"/>
        <v>4426.1065583333911</v>
      </c>
      <c r="X46" s="33">
        <f t="shared" si="12"/>
        <v>8852.2131166667823</v>
      </c>
      <c r="Y46" s="33">
        <f t="shared" si="15"/>
        <v>8852.2131166667823</v>
      </c>
      <c r="Z46" s="65">
        <f t="shared" si="18"/>
        <v>9294.8237725001218</v>
      </c>
    </row>
    <row r="47" spans="1:26" ht="11.25" customHeight="1" x14ac:dyDescent="0.25">
      <c r="A47" s="14" t="s">
        <v>78</v>
      </c>
      <c r="B47" s="5" t="s">
        <v>76</v>
      </c>
      <c r="C47" s="16">
        <v>126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>
        <f>SUM(S3*C47)</f>
        <v>346.10046592243413</v>
      </c>
      <c r="T47" s="39">
        <f>SUM(T3*C47)</f>
        <v>353.02247524088278</v>
      </c>
      <c r="U47" s="34">
        <f t="shared" si="16"/>
        <v>358.31781236949598</v>
      </c>
      <c r="V47" s="38">
        <f>SUM(C47*V3)</f>
        <v>361.90099049319093</v>
      </c>
      <c r="W47" s="38">
        <f t="shared" si="17"/>
        <v>180.95049524659547</v>
      </c>
      <c r="X47" s="33">
        <f t="shared" si="12"/>
        <v>361.90099049319093</v>
      </c>
      <c r="Y47" s="33">
        <f t="shared" si="15"/>
        <v>361.90099049319093</v>
      </c>
      <c r="Z47" s="65">
        <f t="shared" si="18"/>
        <v>379.99604001785053</v>
      </c>
    </row>
    <row r="48" spans="1:26" ht="12" customHeight="1" x14ac:dyDescent="0.25">
      <c r="A48" s="14" t="s">
        <v>33</v>
      </c>
      <c r="B48" s="5" t="s">
        <v>74</v>
      </c>
      <c r="C48" s="16">
        <v>3413</v>
      </c>
      <c r="D48" s="34">
        <v>5782</v>
      </c>
      <c r="E48" s="34">
        <v>5983</v>
      </c>
      <c r="F48" s="34">
        <v>6607.63</v>
      </c>
      <c r="G48" s="34">
        <v>6073</v>
      </c>
      <c r="H48" s="34">
        <f t="shared" si="0"/>
        <v>6164.0949999999993</v>
      </c>
      <c r="I48" s="34">
        <f t="shared" si="3"/>
        <v>6934.6068749999995</v>
      </c>
      <c r="J48" s="34">
        <f t="shared" si="1"/>
        <v>7073.2990124999997</v>
      </c>
      <c r="K48" s="34">
        <f t="shared" si="4"/>
        <v>7303.1812304062496</v>
      </c>
      <c r="L48" s="34">
        <f t="shared" si="5"/>
        <v>7741.3721042306252</v>
      </c>
      <c r="M48" s="34">
        <f t="shared" si="6"/>
        <v>8147.7941397027325</v>
      </c>
      <c r="N48" s="34">
        <f t="shared" si="7"/>
        <v>8514.4448759893548</v>
      </c>
      <c r="O48" s="34">
        <f t="shared" si="8"/>
        <v>8727.3059978890888</v>
      </c>
      <c r="P48" s="34">
        <f t="shared" si="9"/>
        <v>8727.3059978890888</v>
      </c>
      <c r="Q48" s="34">
        <f>SUM(C48*Q3)</f>
        <v>8858.3737789609113</v>
      </c>
      <c r="R48" s="34">
        <f>SUM(R3*C48)</f>
        <v>9146.2709267771406</v>
      </c>
      <c r="S48" s="35">
        <f>SUM(S3*C48)</f>
        <v>9374.9276999465692</v>
      </c>
      <c r="T48" s="34">
        <f>SUM(T3*C48)</f>
        <v>9562.4262539454994</v>
      </c>
      <c r="U48" s="34">
        <f t="shared" si="16"/>
        <v>9705.8626477546804</v>
      </c>
      <c r="V48" s="38">
        <f>SUM(C48*V3)</f>
        <v>9802.9212742322288</v>
      </c>
      <c r="W48" s="38">
        <f t="shared" si="17"/>
        <v>4901.4606371161144</v>
      </c>
      <c r="X48" s="33">
        <f t="shared" si="12"/>
        <v>9802.9212742322288</v>
      </c>
      <c r="Y48" s="33">
        <f t="shared" si="15"/>
        <v>9802.9212742322288</v>
      </c>
      <c r="Z48" s="65">
        <f t="shared" si="18"/>
        <v>10293.067337943839</v>
      </c>
    </row>
    <row r="49" spans="1:28" ht="12" customHeight="1" x14ac:dyDescent="0.25">
      <c r="A49" s="14" t="s">
        <v>34</v>
      </c>
      <c r="B49" s="5" t="s">
        <v>84</v>
      </c>
      <c r="C49" s="16">
        <v>1440</v>
      </c>
      <c r="D49" s="34">
        <v>2439</v>
      </c>
      <c r="E49" s="34">
        <v>2524</v>
      </c>
      <c r="F49" s="34">
        <v>2787.51</v>
      </c>
      <c r="G49" s="34">
        <v>2562</v>
      </c>
      <c r="H49" s="34">
        <f t="shared" si="0"/>
        <v>2600.4299999999998</v>
      </c>
      <c r="I49" s="34">
        <f t="shared" si="3"/>
        <v>2925.4837499999999</v>
      </c>
      <c r="J49" s="34">
        <f t="shared" si="1"/>
        <v>2983.9934250000001</v>
      </c>
      <c r="K49" s="34">
        <f t="shared" si="4"/>
        <v>3080.9732113125001</v>
      </c>
      <c r="L49" s="34">
        <f t="shared" si="5"/>
        <v>3265.8316039912502</v>
      </c>
      <c r="M49" s="34">
        <f t="shared" si="6"/>
        <v>3437.2877632007908</v>
      </c>
      <c r="N49" s="34">
        <f t="shared" si="7"/>
        <v>3591.9657125448261</v>
      </c>
      <c r="O49" s="34">
        <f t="shared" si="8"/>
        <v>3681.7648553584463</v>
      </c>
      <c r="P49" s="34">
        <f t="shared" si="9"/>
        <v>3681.7648553584463</v>
      </c>
      <c r="Q49" s="34">
        <f>SUM(C49*Q3)</f>
        <v>3737.4914273963414</v>
      </c>
      <c r="R49" s="34">
        <f>SUM(R3*C49)</f>
        <v>3858.9598987867221</v>
      </c>
      <c r="S49" s="35">
        <f>SUM(S3*C49)</f>
        <v>3955.4338962563897</v>
      </c>
      <c r="T49" s="34">
        <f>SUM(T3*C49)</f>
        <v>4034.5425741815175</v>
      </c>
      <c r="U49" s="34">
        <f t="shared" si="16"/>
        <v>4095.0607127942399</v>
      </c>
      <c r="V49" s="38">
        <f>SUM(C49*V3)</f>
        <v>4136.0113199221823</v>
      </c>
      <c r="W49" s="38">
        <f t="shared" si="17"/>
        <v>2068.0056599610912</v>
      </c>
      <c r="X49" s="33">
        <f t="shared" si="12"/>
        <v>4136.0113199221823</v>
      </c>
      <c r="Y49" s="33">
        <f t="shared" si="15"/>
        <v>4136.0113199221823</v>
      </c>
      <c r="Z49" s="65">
        <f t="shared" si="18"/>
        <v>4342.8118859182914</v>
      </c>
    </row>
    <row r="50" spans="1:28" ht="12" customHeight="1" x14ac:dyDescent="0.25">
      <c r="A50" s="14" t="s">
        <v>35</v>
      </c>
      <c r="B50" s="5" t="s">
        <v>83</v>
      </c>
      <c r="C50" s="16">
        <v>1620</v>
      </c>
      <c r="D50" s="34">
        <v>2744</v>
      </c>
      <c r="E50" s="34">
        <v>2840</v>
      </c>
      <c r="F50" s="34">
        <v>3136.5</v>
      </c>
      <c r="G50" s="34">
        <v>2883</v>
      </c>
      <c r="H50" s="34">
        <f t="shared" si="0"/>
        <v>2926.2449999999999</v>
      </c>
      <c r="I50" s="34">
        <f t="shared" si="3"/>
        <v>3292.0256249999998</v>
      </c>
      <c r="J50" s="34">
        <f t="shared" si="1"/>
        <v>3357.8661374999997</v>
      </c>
      <c r="K50" s="34">
        <f t="shared" si="4"/>
        <v>3466.9967869687498</v>
      </c>
      <c r="L50" s="34">
        <f t="shared" si="5"/>
        <v>3675.016594186875</v>
      </c>
      <c r="M50" s="34">
        <f t="shared" si="6"/>
        <v>3867.9549653816857</v>
      </c>
      <c r="N50" s="34">
        <f t="shared" si="7"/>
        <v>4042.0129388238615</v>
      </c>
      <c r="O50" s="34">
        <f t="shared" si="8"/>
        <v>4143.0632622944577</v>
      </c>
      <c r="P50" s="34">
        <f t="shared" si="9"/>
        <v>4143.0632622944577</v>
      </c>
      <c r="Q50" s="34">
        <f>SUM(C50*Q3)</f>
        <v>4204.6778558208844</v>
      </c>
      <c r="R50" s="34">
        <f>SUM(R3*C50)</f>
        <v>4341.3298861350622</v>
      </c>
      <c r="S50" s="35">
        <f>SUM(S3*C50)</f>
        <v>4449.8631332884388</v>
      </c>
      <c r="T50" s="34">
        <f>SUM(T3*C50)</f>
        <v>4538.860395954207</v>
      </c>
      <c r="U50" s="34">
        <f t="shared" si="16"/>
        <v>4606.9433018935197</v>
      </c>
      <c r="V50" s="38">
        <f>SUM(C50*V3)</f>
        <v>4653.012734912455</v>
      </c>
      <c r="W50" s="38">
        <f t="shared" si="17"/>
        <v>2326.5063674562275</v>
      </c>
      <c r="X50" s="33">
        <f t="shared" si="12"/>
        <v>4653.012734912455</v>
      </c>
      <c r="Y50" s="33">
        <f t="shared" si="15"/>
        <v>4653.012734912455</v>
      </c>
      <c r="Z50" s="65">
        <f t="shared" si="18"/>
        <v>4885.6633716580782</v>
      </c>
    </row>
    <row r="51" spans="1:28" ht="12" customHeight="1" x14ac:dyDescent="0.25">
      <c r="A51" s="14" t="s">
        <v>36</v>
      </c>
      <c r="B51" s="5" t="s">
        <v>60</v>
      </c>
      <c r="C51" s="16">
        <v>3726</v>
      </c>
      <c r="D51" s="34">
        <v>6312</v>
      </c>
      <c r="E51" s="34">
        <v>6532</v>
      </c>
      <c r="F51" s="34">
        <v>7213.94</v>
      </c>
      <c r="G51" s="34">
        <v>6630</v>
      </c>
      <c r="H51" s="34">
        <f t="shared" si="0"/>
        <v>6729.4499999999989</v>
      </c>
      <c r="I51" s="34">
        <f t="shared" si="3"/>
        <v>7570.6312499999985</v>
      </c>
      <c r="J51" s="34">
        <f t="shared" si="1"/>
        <v>7722.0438749999985</v>
      </c>
      <c r="K51" s="34">
        <f t="shared" si="4"/>
        <v>7973.010300937498</v>
      </c>
      <c r="L51" s="34">
        <f t="shared" si="5"/>
        <v>8451.3909189937476</v>
      </c>
      <c r="M51" s="34">
        <f t="shared" si="6"/>
        <v>8895.08894224092</v>
      </c>
      <c r="N51" s="34">
        <f t="shared" si="7"/>
        <v>9295.3679446417609</v>
      </c>
      <c r="O51" s="34">
        <f t="shared" si="8"/>
        <v>9527.7521432578033</v>
      </c>
      <c r="P51" s="34">
        <f t="shared" si="9"/>
        <v>9527.7521432578033</v>
      </c>
      <c r="Q51" s="34">
        <f>SUM(C51*Q3)</f>
        <v>9670.7590683880335</v>
      </c>
      <c r="R51" s="34">
        <f>SUM(R3*C51)</f>
        <v>9985.0587381106434</v>
      </c>
      <c r="S51" s="35">
        <f>SUM(S3*C51)</f>
        <v>10234.685206563408</v>
      </c>
      <c r="T51" s="34">
        <f>SUM(T3*C51)</f>
        <v>10439.378910694677</v>
      </c>
      <c r="U51" s="34">
        <f t="shared" si="16"/>
        <v>10595.969594355096</v>
      </c>
      <c r="V51" s="38">
        <f>SUM(C51*V3)</f>
        <v>10701.929290298647</v>
      </c>
      <c r="W51" s="38">
        <f t="shared" si="17"/>
        <v>5350.9646451493236</v>
      </c>
      <c r="X51" s="33">
        <f t="shared" si="12"/>
        <v>10701.929290298647</v>
      </c>
      <c r="Y51" s="33">
        <f t="shared" si="15"/>
        <v>10701.929290298647</v>
      </c>
      <c r="Z51" s="65">
        <f t="shared" si="18"/>
        <v>11237.02575481358</v>
      </c>
    </row>
    <row r="52" spans="1:28" ht="12" customHeight="1" x14ac:dyDescent="0.25">
      <c r="A52" s="14" t="s">
        <v>37</v>
      </c>
      <c r="B52" s="5" t="s">
        <v>48</v>
      </c>
      <c r="C52" s="16">
        <v>2548</v>
      </c>
      <c r="D52" s="34">
        <v>4316</v>
      </c>
      <c r="E52" s="34">
        <v>4467</v>
      </c>
      <c r="F52" s="34">
        <v>4933.3500000000004</v>
      </c>
      <c r="G52" s="34">
        <v>4534</v>
      </c>
      <c r="H52" s="34">
        <f t="shared" si="0"/>
        <v>4602.0099999999993</v>
      </c>
      <c r="I52" s="34">
        <f t="shared" si="3"/>
        <v>5177.2612499999996</v>
      </c>
      <c r="J52" s="34">
        <f t="shared" si="1"/>
        <v>5280.8064749999994</v>
      </c>
      <c r="K52" s="34">
        <f t="shared" si="4"/>
        <v>5452.4326854374995</v>
      </c>
      <c r="L52" s="34">
        <f t="shared" si="5"/>
        <v>5779.5786465637493</v>
      </c>
      <c r="M52" s="34">
        <f t="shared" si="6"/>
        <v>6083.0065255083464</v>
      </c>
      <c r="N52" s="34">
        <f t="shared" si="7"/>
        <v>6356.7418191562219</v>
      </c>
      <c r="O52" s="34">
        <f t="shared" si="8"/>
        <v>6515.6603646351268</v>
      </c>
      <c r="P52" s="34">
        <f t="shared" si="9"/>
        <v>6515.6603646351268</v>
      </c>
      <c r="Q52" s="34">
        <f>SUM(C52*Q3)</f>
        <v>6613.283442365193</v>
      </c>
      <c r="R52" s="34">
        <f>SUM(R3*C52)</f>
        <v>6828.2151542420615</v>
      </c>
      <c r="S52" s="35">
        <f>SUM(S3*C52)</f>
        <v>6998.9205330981122</v>
      </c>
      <c r="T52" s="34">
        <f>SUM(T3*C52)</f>
        <v>7138.898943760074</v>
      </c>
      <c r="U52" s="34">
        <f t="shared" si="16"/>
        <v>7245.9824279164741</v>
      </c>
      <c r="V52" s="38">
        <f>SUM(C52*V3)</f>
        <v>7318.4422521956394</v>
      </c>
      <c r="W52" s="38">
        <f t="shared" si="17"/>
        <v>3659.2211260978197</v>
      </c>
      <c r="X52" s="33">
        <f t="shared" si="12"/>
        <v>7318.4422521956394</v>
      </c>
      <c r="Y52" s="33">
        <f t="shared" si="15"/>
        <v>7318.4422521956394</v>
      </c>
      <c r="Z52" s="65">
        <f t="shared" si="18"/>
        <v>7684.3643648054212</v>
      </c>
    </row>
    <row r="53" spans="1:28" ht="12" customHeight="1" x14ac:dyDescent="0.25">
      <c r="A53" s="14" t="s">
        <v>65</v>
      </c>
      <c r="B53" s="5" t="s">
        <v>72</v>
      </c>
      <c r="C53" s="16">
        <v>2175</v>
      </c>
      <c r="D53" s="34">
        <v>3685</v>
      </c>
      <c r="E53" s="34">
        <v>3813</v>
      </c>
      <c r="F53" s="34">
        <v>4211.08</v>
      </c>
      <c r="G53" s="34">
        <v>3870</v>
      </c>
      <c r="H53" s="34">
        <f t="shared" si="0"/>
        <v>3928.0499999999997</v>
      </c>
      <c r="I53" s="34">
        <f t="shared" si="3"/>
        <v>4419.0562499999996</v>
      </c>
      <c r="J53" s="34">
        <f t="shared" si="1"/>
        <v>4507.4373749999995</v>
      </c>
      <c r="K53" s="34">
        <f t="shared" si="4"/>
        <v>4653.9290896874991</v>
      </c>
      <c r="L53" s="34">
        <f t="shared" si="5"/>
        <v>4933.1648350687492</v>
      </c>
      <c r="M53" s="34">
        <f t="shared" si="6"/>
        <v>5192.1559889098589</v>
      </c>
      <c r="N53" s="34">
        <f t="shared" si="7"/>
        <v>5425.8030084108022</v>
      </c>
      <c r="O53" s="34">
        <f t="shared" si="8"/>
        <v>5561.4480836210714</v>
      </c>
      <c r="P53" s="34">
        <f t="shared" si="9"/>
        <v>5561.4480836210714</v>
      </c>
      <c r="Q53" s="34">
        <f>SUM(C53*Q3)</f>
        <v>5645.1693434632243</v>
      </c>
      <c r="R53" s="34">
        <f>SUM(R3*C53)</f>
        <v>5828.6373471257784</v>
      </c>
      <c r="S53" s="35">
        <f>SUM(S3*C53)</f>
        <v>5974.3532808039217</v>
      </c>
      <c r="T53" s="34">
        <f>SUM(T3*C53)</f>
        <v>6093.840346420001</v>
      </c>
      <c r="U53" s="34">
        <f t="shared" si="16"/>
        <v>6185.2479516162994</v>
      </c>
      <c r="V53" s="38">
        <f>SUM(C53*V3)</f>
        <v>6247.1004311324632</v>
      </c>
      <c r="W53" s="38">
        <f t="shared" si="17"/>
        <v>3123.5502155662316</v>
      </c>
      <c r="X53" s="33">
        <f t="shared" si="12"/>
        <v>6247.1004311324632</v>
      </c>
      <c r="Y53" s="33">
        <f t="shared" si="15"/>
        <v>6247.1004311324632</v>
      </c>
      <c r="Z53" s="65">
        <f t="shared" si="18"/>
        <v>6559.4554526890861</v>
      </c>
    </row>
    <row r="54" spans="1:28" ht="12" customHeight="1" x14ac:dyDescent="0.25">
      <c r="A54" s="14">
        <v>150</v>
      </c>
      <c r="B54" s="5" t="s">
        <v>61</v>
      </c>
      <c r="C54" s="16">
        <v>1518</v>
      </c>
      <c r="D54" s="34">
        <v>2572</v>
      </c>
      <c r="E54" s="34">
        <v>2662</v>
      </c>
      <c r="F54" s="34">
        <v>2939.91</v>
      </c>
      <c r="G54" s="34">
        <v>2702</v>
      </c>
      <c r="H54" s="34">
        <f t="shared" si="0"/>
        <v>2742.5299999999997</v>
      </c>
      <c r="I54" s="34">
        <f t="shared" si="3"/>
        <v>3085.3462499999996</v>
      </c>
      <c r="J54" s="34">
        <f t="shared" si="1"/>
        <v>3147.0531749999996</v>
      </c>
      <c r="K54" s="34">
        <f t="shared" si="4"/>
        <v>3249.3324031874995</v>
      </c>
      <c r="L54" s="34">
        <f t="shared" si="5"/>
        <v>3444.2923473787496</v>
      </c>
      <c r="M54" s="34">
        <f t="shared" si="6"/>
        <v>3625.1176956161339</v>
      </c>
      <c r="N54" s="34">
        <f t="shared" si="7"/>
        <v>3788.2479919188595</v>
      </c>
      <c r="O54" s="34">
        <f t="shared" si="8"/>
        <v>3882.9541917168308</v>
      </c>
      <c r="P54" s="34">
        <f t="shared" si="9"/>
        <v>3882.9541917168308</v>
      </c>
      <c r="Q54" s="34">
        <f>SUM(C54*Q3)</f>
        <v>3939.9388797136435</v>
      </c>
      <c r="R54" s="34">
        <f>SUM(R3*C54)</f>
        <v>4067.9868933043363</v>
      </c>
      <c r="S54" s="35">
        <f>SUM(S3*C54)</f>
        <v>4169.6865656369446</v>
      </c>
      <c r="T54" s="34">
        <f>SUM(T3*C54)</f>
        <v>4253.0802969496835</v>
      </c>
      <c r="U54" s="34">
        <f t="shared" si="16"/>
        <v>4316.8765014039273</v>
      </c>
      <c r="V54" s="38">
        <f>SUM(C54*V3)</f>
        <v>4360.0452664179675</v>
      </c>
      <c r="W54" s="38">
        <f t="shared" si="17"/>
        <v>2180.0226332089837</v>
      </c>
      <c r="X54" s="33">
        <f t="shared" si="12"/>
        <v>4360.0452664179675</v>
      </c>
      <c r="Y54" s="33">
        <f>$Y$3*C54</f>
        <v>4360.0452664179675</v>
      </c>
      <c r="Z54" s="65">
        <f t="shared" si="18"/>
        <v>4578.0475297388657</v>
      </c>
    </row>
    <row r="55" spans="1:28" ht="12" customHeight="1" x14ac:dyDescent="0.25">
      <c r="A55" s="14">
        <v>154</v>
      </c>
      <c r="B55" s="5" t="s">
        <v>61</v>
      </c>
      <c r="C55" s="16">
        <v>1518</v>
      </c>
      <c r="D55" s="34">
        <v>2572</v>
      </c>
      <c r="E55" s="34">
        <v>2662</v>
      </c>
      <c r="F55" s="34">
        <v>2939.91</v>
      </c>
      <c r="G55" s="34">
        <v>2702</v>
      </c>
      <c r="H55" s="34">
        <f t="shared" si="0"/>
        <v>2742.5299999999997</v>
      </c>
      <c r="I55" s="34">
        <f t="shared" si="3"/>
        <v>3085.3462499999996</v>
      </c>
      <c r="J55" s="34">
        <f t="shared" si="1"/>
        <v>3147.0531749999996</v>
      </c>
      <c r="K55" s="34">
        <f t="shared" si="4"/>
        <v>3249.3324031874995</v>
      </c>
      <c r="L55" s="34">
        <f t="shared" si="5"/>
        <v>3444.2923473787496</v>
      </c>
      <c r="M55" s="34">
        <f t="shared" si="6"/>
        <v>3625.1176956161339</v>
      </c>
      <c r="N55" s="34">
        <f t="shared" si="7"/>
        <v>3788.2479919188595</v>
      </c>
      <c r="O55" s="34">
        <f t="shared" si="8"/>
        <v>3882.9541917168308</v>
      </c>
      <c r="P55" s="34">
        <f t="shared" si="9"/>
        <v>3882.9541917168308</v>
      </c>
      <c r="Q55" s="34">
        <f>SUM(C55*Q3)</f>
        <v>3939.9388797136435</v>
      </c>
      <c r="R55" s="34">
        <f>SUM(R3*C55)</f>
        <v>4067.9868933043363</v>
      </c>
      <c r="S55" s="35">
        <f>SUM(S3*C55)</f>
        <v>4169.6865656369446</v>
      </c>
      <c r="T55" s="34">
        <f>SUM(T3*C55)</f>
        <v>4253.0802969496835</v>
      </c>
      <c r="U55" s="34">
        <f t="shared" si="16"/>
        <v>4316.8765014039273</v>
      </c>
      <c r="V55" s="38">
        <f>SUM(C55*V3)</f>
        <v>4360.0452664179675</v>
      </c>
      <c r="W55" s="38">
        <f t="shared" si="17"/>
        <v>2180.0226332089837</v>
      </c>
      <c r="X55" s="33">
        <f t="shared" si="12"/>
        <v>4360.0452664179675</v>
      </c>
      <c r="Y55" s="33">
        <f>$Y$3*C55</f>
        <v>4360.0452664179675</v>
      </c>
      <c r="Z55" s="65">
        <f t="shared" si="18"/>
        <v>4578.0475297388657</v>
      </c>
    </row>
    <row r="56" spans="1:28" ht="12" customHeight="1" x14ac:dyDescent="0.25">
      <c r="A56" s="14">
        <v>156</v>
      </c>
      <c r="B56" s="5" t="s">
        <v>88</v>
      </c>
      <c r="C56" s="16">
        <v>1587</v>
      </c>
      <c r="D56" s="34">
        <v>2688</v>
      </c>
      <c r="E56" s="34">
        <v>2782</v>
      </c>
      <c r="F56" s="34">
        <v>3072.44</v>
      </c>
      <c r="G56" s="34">
        <v>2824</v>
      </c>
      <c r="H56" s="34">
        <f t="shared" si="0"/>
        <v>2866.3599999999997</v>
      </c>
      <c r="I56" s="34">
        <f t="shared" si="3"/>
        <v>3224.6549999999997</v>
      </c>
      <c r="J56" s="34">
        <f t="shared" si="1"/>
        <v>3289.1480999999999</v>
      </c>
      <c r="K56" s="34">
        <f t="shared" si="4"/>
        <v>3396.0454132499999</v>
      </c>
      <c r="L56" s="34">
        <f t="shared" si="5"/>
        <v>3599.8081380450003</v>
      </c>
      <c r="M56" s="34">
        <f t="shared" si="6"/>
        <v>3788.7980652923629</v>
      </c>
      <c r="N56" s="34">
        <f t="shared" si="7"/>
        <v>3959.2939782305189</v>
      </c>
      <c r="O56" s="34">
        <f t="shared" si="8"/>
        <v>4058.2763276862815</v>
      </c>
      <c r="P56" s="34">
        <f t="shared" si="9"/>
        <v>4058.2763276862815</v>
      </c>
      <c r="Q56" s="34">
        <f>SUM(C56*Q3)</f>
        <v>4119.0270106097178</v>
      </c>
      <c r="R56" s="34">
        <f>SUM(R3*C56)</f>
        <v>4252.8953884545335</v>
      </c>
      <c r="S56" s="35">
        <f>SUM(S3*C56)</f>
        <v>4359.2177731658967</v>
      </c>
      <c r="T56" s="34">
        <f>SUM(T3*C56)</f>
        <v>4446.4021286292145</v>
      </c>
      <c r="U56" s="34">
        <f t="shared" si="16"/>
        <v>4513.0981605586521</v>
      </c>
      <c r="V56" s="38">
        <f>SUM(C56*V3)</f>
        <v>4558.2291421642385</v>
      </c>
      <c r="W56" s="38">
        <f t="shared" si="17"/>
        <v>2279.1145710821193</v>
      </c>
      <c r="X56" s="33">
        <f t="shared" si="12"/>
        <v>4558.2291421642385</v>
      </c>
      <c r="Y56" s="33">
        <f t="shared" ref="Y56" si="19">$Y$3*C56</f>
        <v>4558.2291421642385</v>
      </c>
      <c r="Z56" s="65">
        <f t="shared" si="18"/>
        <v>4786.1405992724503</v>
      </c>
    </row>
    <row r="57" spans="1:28" x14ac:dyDescent="0.25">
      <c r="A57" s="8" t="s">
        <v>1</v>
      </c>
      <c r="B57" s="5" t="s">
        <v>89</v>
      </c>
      <c r="C57" s="9">
        <v>24904</v>
      </c>
      <c r="D57" s="30">
        <v>26320</v>
      </c>
      <c r="E57" s="30">
        <v>27437</v>
      </c>
      <c r="F57" s="30">
        <v>30301.42</v>
      </c>
      <c r="G57" s="30">
        <v>27849</v>
      </c>
      <c r="H57" s="30">
        <f>SUM(G57*1.015)</f>
        <v>28266.734999999997</v>
      </c>
      <c r="I57" s="30">
        <v>36570</v>
      </c>
      <c r="J57" s="30">
        <f>SUM(1.66*C57)</f>
        <v>41340.639999999999</v>
      </c>
      <c r="K57" s="30">
        <f>SUM(1.71*C57)</f>
        <v>42585.84</v>
      </c>
      <c r="L57" s="30">
        <f>SUM(1.81*C57)</f>
        <v>45076.24</v>
      </c>
      <c r="M57" s="30">
        <f>SUM(C57*1.91)</f>
        <v>47566.64</v>
      </c>
      <c r="N57" s="30" t="e">
        <f>SUM(C57*#REF!)</f>
        <v>#REF!</v>
      </c>
      <c r="O57" s="30" t="e">
        <f>SUM(C57*#REF!)</f>
        <v>#REF!</v>
      </c>
      <c r="P57" s="30" t="e">
        <f>SUM(O57)</f>
        <v>#REF!</v>
      </c>
      <c r="Q57" s="31">
        <f>SUM(Q3*0.8)*C57</f>
        <v>51710.270282154721</v>
      </c>
      <c r="R57" s="32">
        <f>SUM(R3*0.8)*C57</f>
        <v>53390.85406632474</v>
      </c>
      <c r="S57" s="36">
        <f>SUM(S3*0.8)*C57</f>
        <v>54725.625417982861</v>
      </c>
      <c r="T57" s="37" t="e">
        <f>SUM(C57*#REF!)</f>
        <v>#REF!</v>
      </c>
      <c r="U57" s="37" t="e">
        <f>SUM(C57*#REF!)</f>
        <v>#REF!</v>
      </c>
      <c r="V57" s="41" t="e">
        <f>SUM(#REF!*C57)</f>
        <v>#REF!</v>
      </c>
      <c r="W57" s="41" t="e">
        <f>V57/2</f>
        <v>#REF!</v>
      </c>
      <c r="X57" s="41" t="e">
        <f>#REF!*C57</f>
        <v>#REF!</v>
      </c>
      <c r="Y57" s="41">
        <f>$Y$3*C57</f>
        <v>71530.017993987523</v>
      </c>
      <c r="Z57" s="67">
        <f>$Z$3*C57</f>
        <v>75106.518893686894</v>
      </c>
    </row>
    <row r="58" spans="1:28" x14ac:dyDescent="0.25">
      <c r="A58" s="14" t="s">
        <v>0</v>
      </c>
      <c r="B58" s="14" t="s">
        <v>80</v>
      </c>
      <c r="C58" s="9">
        <v>24013</v>
      </c>
      <c r="D58" s="46">
        <v>20414</v>
      </c>
      <c r="E58" s="46">
        <v>21280</v>
      </c>
      <c r="F58" s="46">
        <v>23501.63</v>
      </c>
      <c r="G58" s="46">
        <v>21599</v>
      </c>
      <c r="H58" s="46">
        <f>SUM(G58*1.015)</f>
        <v>21922.984999999997</v>
      </c>
      <c r="I58" s="46">
        <v>28363</v>
      </c>
      <c r="J58" s="46">
        <f>SUM(1.35*C58)</f>
        <v>32417.550000000003</v>
      </c>
      <c r="K58" s="46">
        <f>SUM(1.4979*C58)</f>
        <v>35969.072699999997</v>
      </c>
      <c r="L58" s="46">
        <f>SUM(1.695*C58)</f>
        <v>40702.035000000003</v>
      </c>
      <c r="M58" s="46">
        <f>SUM(C58*1.91)</f>
        <v>45864.829999999994</v>
      </c>
      <c r="N58" s="46" t="e">
        <f>SUM(C58*#REF!)</f>
        <v>#REF!</v>
      </c>
      <c r="O58" s="46" t="e">
        <f>SUM(C58*#REF!)</f>
        <v>#REF!</v>
      </c>
      <c r="P58" s="46" t="e">
        <f>SUM(O58)</f>
        <v>#REF!</v>
      </c>
      <c r="Q58" s="47">
        <f>SUM(Q59:Q59)</f>
        <v>10381.920631656503</v>
      </c>
      <c r="R58" s="48">
        <f>SUM(R59:R59)</f>
        <v>10719.333052185339</v>
      </c>
      <c r="S58" s="48">
        <f>SUM(S59:S59)</f>
        <v>10987.316378489972</v>
      </c>
      <c r="T58" s="47">
        <f>SUM(T59:T59)</f>
        <v>11207.062706059771</v>
      </c>
      <c r="U58" s="47">
        <f>SUM(U59:U59)</f>
        <v>11375.168646650665</v>
      </c>
      <c r="V58" s="41" t="e">
        <f>SUM(C58*#REF!)</f>
        <v>#REF!</v>
      </c>
      <c r="W58" s="41" t="e">
        <f>V58/2</f>
        <v>#REF!</v>
      </c>
      <c r="X58" s="41" t="e">
        <f>#REF!*C58</f>
        <v>#REF!</v>
      </c>
      <c r="Y58" s="41">
        <f>$Y$3*C58</f>
        <v>68970.860989785666</v>
      </c>
      <c r="Z58" s="67">
        <f>$Z$3*C58</f>
        <v>72419.404039274959</v>
      </c>
    </row>
    <row r="59" spans="1:28" ht="1.5" customHeight="1" x14ac:dyDescent="0.25">
      <c r="A59" s="14"/>
      <c r="B59" s="14"/>
      <c r="C59" s="15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9">
        <v>4000</v>
      </c>
      <c r="P59" s="14" t="s">
        <v>81</v>
      </c>
      <c r="Q59" s="11">
        <f>SUM(O59*Q3)</f>
        <v>10381.920631656503</v>
      </c>
      <c r="R59" s="6">
        <f>SUM(R3*O59)</f>
        <v>10719.333052185339</v>
      </c>
      <c r="S59" s="29">
        <f>SUM(S3*O59)</f>
        <v>10987.316378489972</v>
      </c>
      <c r="T59" s="13">
        <f>SUM(O59*T3)</f>
        <v>11207.062706059771</v>
      </c>
      <c r="U59" s="13">
        <f>(O59*U3)</f>
        <v>11375.168646650665</v>
      </c>
      <c r="V59" s="5"/>
      <c r="W59" s="5"/>
      <c r="X59" s="5"/>
      <c r="Z59" s="66" t="e">
        <f>#REF!*C59</f>
        <v>#REF!</v>
      </c>
    </row>
    <row r="60" spans="1:28" ht="14.25" customHeight="1" x14ac:dyDescent="0.25">
      <c r="A60" s="14"/>
      <c r="B60" s="5"/>
      <c r="C60" s="9"/>
      <c r="D60" s="10"/>
      <c r="E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6"/>
      <c r="R60" s="12"/>
      <c r="S60" s="12"/>
      <c r="T60" s="1"/>
      <c r="U60" s="44"/>
      <c r="V60" s="5"/>
      <c r="W60" s="5"/>
      <c r="X60" s="5"/>
      <c r="Y60" s="5"/>
      <c r="Z60" s="63"/>
    </row>
    <row r="61" spans="1:28" s="2" customFormat="1" ht="15" customHeight="1" x14ac:dyDescent="0.25">
      <c r="A61" s="43" t="s">
        <v>112</v>
      </c>
      <c r="B61" s="43" t="s">
        <v>85</v>
      </c>
      <c r="C61" s="71">
        <f t="shared" ref="C61:Z61" si="20">SUM(C4:C22)+SUM(C24:C58)</f>
        <v>243184</v>
      </c>
      <c r="D61" s="68">
        <f t="shared" si="20"/>
        <v>379955</v>
      </c>
      <c r="E61" s="68">
        <f t="shared" si="20"/>
        <v>389063</v>
      </c>
      <c r="F61" s="68">
        <f t="shared" si="20"/>
        <v>429681.14</v>
      </c>
      <c r="G61" s="68">
        <f t="shared" si="20"/>
        <v>394899.58999999997</v>
      </c>
      <c r="H61" s="68">
        <f t="shared" si="20"/>
        <v>400823.51384999999</v>
      </c>
      <c r="I61" s="68">
        <f t="shared" si="20"/>
        <v>459396.14308125002</v>
      </c>
      <c r="J61" s="68">
        <f t="shared" si="20"/>
        <v>476110.55594287493</v>
      </c>
      <c r="K61" s="68">
        <f t="shared" si="20"/>
        <v>493984.01303601835</v>
      </c>
      <c r="L61" s="68">
        <f t="shared" si="20"/>
        <v>526133.54135617951</v>
      </c>
      <c r="M61" s="68">
        <f t="shared" si="20"/>
        <v>556905.46783987898</v>
      </c>
      <c r="N61" s="68" t="e">
        <f t="shared" si="20"/>
        <v>#REF!</v>
      </c>
      <c r="O61" s="68" t="e">
        <f t="shared" si="20"/>
        <v>#REF!</v>
      </c>
      <c r="P61" s="68" t="e">
        <f t="shared" si="20"/>
        <v>#REF!</v>
      </c>
      <c r="Q61" s="68">
        <f t="shared" si="20"/>
        <v>565981.30425141752</v>
      </c>
      <c r="R61" s="68">
        <f t="shared" si="20"/>
        <v>584375.69663958868</v>
      </c>
      <c r="S61" s="68">
        <f t="shared" si="20"/>
        <v>599331.18952150061</v>
      </c>
      <c r="T61" s="68" t="e">
        <f t="shared" si="20"/>
        <v>#REF!</v>
      </c>
      <c r="U61" s="68" t="e">
        <f t="shared" si="20"/>
        <v>#REF!</v>
      </c>
      <c r="V61" s="68" t="e">
        <f t="shared" si="20"/>
        <v>#REF!</v>
      </c>
      <c r="W61" s="68" t="e">
        <f t="shared" si="20"/>
        <v>#REF!</v>
      </c>
      <c r="X61" s="68" t="e">
        <f t="shared" si="20"/>
        <v>#REF!</v>
      </c>
      <c r="Y61" s="45">
        <f t="shared" si="20"/>
        <v>698480.40057219169</v>
      </c>
      <c r="Z61" s="68">
        <f t="shared" si="20"/>
        <v>733404.42060080124</v>
      </c>
      <c r="AA61" s="70"/>
      <c r="AB61" s="70"/>
    </row>
    <row r="62" spans="1:28" ht="23" customHeight="1" x14ac:dyDescent="0.25">
      <c r="A62" s="22"/>
      <c r="V62" s="60"/>
      <c r="W62" s="62" t="s">
        <v>106</v>
      </c>
      <c r="X62" s="61"/>
      <c r="Z62" s="7"/>
    </row>
    <row r="63" spans="1:28" x14ac:dyDescent="0.25">
      <c r="A63" s="22"/>
      <c r="Z63" s="7"/>
    </row>
    <row r="64" spans="1:28" x14ac:dyDescent="0.25">
      <c r="A64" s="22"/>
      <c r="C64" s="49"/>
      <c r="Z64" s="7"/>
    </row>
    <row r="65" spans="1:26" x14ac:dyDescent="0.25">
      <c r="A65" s="22"/>
      <c r="Z65" s="7"/>
    </row>
    <row r="66" spans="1:26" x14ac:dyDescent="0.25">
      <c r="A66" s="22"/>
      <c r="Z66" s="7"/>
    </row>
    <row r="67" spans="1:26" x14ac:dyDescent="0.25">
      <c r="A67" s="22"/>
      <c r="Z67" s="7"/>
    </row>
    <row r="68" spans="1:26" x14ac:dyDescent="0.25">
      <c r="A68" s="22"/>
      <c r="Z68" s="7"/>
    </row>
    <row r="69" spans="1:26" x14ac:dyDescent="0.25">
      <c r="A69" s="22"/>
      <c r="Z69" s="7"/>
    </row>
    <row r="70" spans="1:26" x14ac:dyDescent="0.25">
      <c r="A70" s="22"/>
      <c r="Z70" s="7"/>
    </row>
    <row r="71" spans="1:26" x14ac:dyDescent="0.25">
      <c r="A71" s="22"/>
      <c r="Z71" s="7"/>
    </row>
    <row r="72" spans="1:26" x14ac:dyDescent="0.25">
      <c r="A72" s="22"/>
      <c r="Z72" s="7"/>
    </row>
    <row r="73" spans="1:26" x14ac:dyDescent="0.25">
      <c r="A73" s="22"/>
      <c r="Z73" s="7"/>
    </row>
    <row r="74" spans="1:26" x14ac:dyDescent="0.25">
      <c r="A74" s="22"/>
      <c r="Z74" s="7"/>
    </row>
    <row r="75" spans="1:26" x14ac:dyDescent="0.25">
      <c r="A75" s="22"/>
      <c r="Z75" s="7"/>
    </row>
    <row r="76" spans="1:26" x14ac:dyDescent="0.25">
      <c r="A76" s="22"/>
      <c r="Z76" s="7"/>
    </row>
    <row r="77" spans="1:26" x14ac:dyDescent="0.25">
      <c r="A77" s="22"/>
      <c r="Z77" s="7"/>
    </row>
    <row r="78" spans="1:26" x14ac:dyDescent="0.25">
      <c r="A78" s="22"/>
      <c r="Z78" s="7"/>
    </row>
    <row r="79" spans="1:26" x14ac:dyDescent="0.25">
      <c r="A79" s="22"/>
      <c r="Z79" s="7"/>
    </row>
    <row r="80" spans="1:26" x14ac:dyDescent="0.25">
      <c r="A80" s="22"/>
      <c r="Z80" s="7"/>
    </row>
    <row r="81" spans="1:26" x14ac:dyDescent="0.25">
      <c r="A81" s="22"/>
      <c r="Z81" s="7"/>
    </row>
    <row r="82" spans="1:26" x14ac:dyDescent="0.25">
      <c r="A82" s="22"/>
      <c r="Z82" s="7"/>
    </row>
    <row r="83" spans="1:26" x14ac:dyDescent="0.25">
      <c r="A83" s="22"/>
      <c r="Z83" s="7"/>
    </row>
    <row r="84" spans="1:26" x14ac:dyDescent="0.25">
      <c r="A84" s="22"/>
      <c r="Z84" s="7"/>
    </row>
    <row r="85" spans="1:26" x14ac:dyDescent="0.25">
      <c r="A85" s="22"/>
      <c r="Z85" s="7"/>
    </row>
    <row r="86" spans="1:26" x14ac:dyDescent="0.25">
      <c r="A86" s="22"/>
      <c r="Z86" s="7"/>
    </row>
    <row r="87" spans="1:26" x14ac:dyDescent="0.25">
      <c r="A87" s="22"/>
      <c r="Z87" s="7"/>
    </row>
    <row r="88" spans="1:26" x14ac:dyDescent="0.25">
      <c r="A88" s="22"/>
      <c r="Z88" s="7"/>
    </row>
    <row r="89" spans="1:26" x14ac:dyDescent="0.25">
      <c r="A89" s="22"/>
      <c r="Z89" s="7"/>
    </row>
    <row r="90" spans="1:26" x14ac:dyDescent="0.25">
      <c r="A90" s="22"/>
      <c r="Z90" s="7"/>
    </row>
    <row r="91" spans="1:26" x14ac:dyDescent="0.25">
      <c r="A91" s="22"/>
      <c r="Z91" s="7"/>
    </row>
    <row r="92" spans="1:26" x14ac:dyDescent="0.25">
      <c r="A92" s="22"/>
      <c r="Z92" s="7"/>
    </row>
    <row r="93" spans="1:26" x14ac:dyDescent="0.25">
      <c r="A93" s="22"/>
      <c r="Z93" s="7"/>
    </row>
    <row r="94" spans="1:26" x14ac:dyDescent="0.25">
      <c r="A94" s="22"/>
      <c r="Z94" s="7"/>
    </row>
    <row r="95" spans="1:26" x14ac:dyDescent="0.25">
      <c r="A95" s="22"/>
      <c r="Z95" s="7"/>
    </row>
    <row r="96" spans="1:26" x14ac:dyDescent="0.25">
      <c r="A96" s="22"/>
      <c r="Z96" s="7"/>
    </row>
    <row r="97" spans="1:26" x14ac:dyDescent="0.25">
      <c r="A97" s="22"/>
      <c r="Z97" s="7"/>
    </row>
    <row r="98" spans="1:26" x14ac:dyDescent="0.25">
      <c r="A98" s="22"/>
      <c r="Z98" s="7"/>
    </row>
    <row r="99" spans="1:26" x14ac:dyDescent="0.25">
      <c r="A99" s="22"/>
      <c r="Z99" s="7"/>
    </row>
    <row r="100" spans="1:26" x14ac:dyDescent="0.25">
      <c r="A100" s="22"/>
      <c r="Z100" s="7"/>
    </row>
    <row r="101" spans="1:26" x14ac:dyDescent="0.25">
      <c r="A101" s="22"/>
      <c r="Z101" s="7"/>
    </row>
    <row r="102" spans="1:26" x14ac:dyDescent="0.25">
      <c r="A102" s="22"/>
      <c r="Z102" s="7"/>
    </row>
    <row r="103" spans="1:26" x14ac:dyDescent="0.25">
      <c r="A103" s="22"/>
      <c r="Z103" s="7"/>
    </row>
    <row r="104" spans="1:26" x14ac:dyDescent="0.25">
      <c r="A104" s="22"/>
      <c r="Z104" s="7"/>
    </row>
    <row r="105" spans="1:26" x14ac:dyDescent="0.25">
      <c r="A105" s="22"/>
      <c r="Z105" s="7"/>
    </row>
    <row r="106" spans="1:26" x14ac:dyDescent="0.25">
      <c r="A106" s="22"/>
      <c r="Z106" s="7"/>
    </row>
    <row r="107" spans="1:26" x14ac:dyDescent="0.25">
      <c r="A107" s="22"/>
      <c r="Z107" s="7"/>
    </row>
    <row r="108" spans="1:26" x14ac:dyDescent="0.25">
      <c r="A108" s="22"/>
      <c r="Z108" s="7"/>
    </row>
    <row r="109" spans="1:26" x14ac:dyDescent="0.25">
      <c r="A109" s="22"/>
      <c r="Z109" s="7"/>
    </row>
    <row r="110" spans="1:26" x14ac:dyDescent="0.25">
      <c r="A110" s="22"/>
      <c r="Z110" s="7"/>
    </row>
    <row r="111" spans="1:26" x14ac:dyDescent="0.25">
      <c r="A111" s="22"/>
      <c r="Z111" s="7"/>
    </row>
    <row r="112" spans="1:26" x14ac:dyDescent="0.25">
      <c r="A112" s="22"/>
      <c r="Z112" s="7"/>
    </row>
    <row r="113" spans="1:26" x14ac:dyDescent="0.25">
      <c r="A113" s="22"/>
      <c r="Z113" s="7"/>
    </row>
    <row r="114" spans="1:26" x14ac:dyDescent="0.25">
      <c r="A114" s="22"/>
      <c r="Z114" s="7"/>
    </row>
    <row r="115" spans="1:26" x14ac:dyDescent="0.25">
      <c r="A115" s="22"/>
      <c r="Z115" s="7"/>
    </row>
    <row r="116" spans="1:26" x14ac:dyDescent="0.25">
      <c r="A116" s="22"/>
      <c r="Z116" s="7"/>
    </row>
    <row r="117" spans="1:26" x14ac:dyDescent="0.25">
      <c r="A117" s="22"/>
      <c r="Z117" s="7"/>
    </row>
    <row r="118" spans="1:26" x14ac:dyDescent="0.25">
      <c r="A118" s="22"/>
      <c r="Z118" s="7"/>
    </row>
    <row r="119" spans="1:26" x14ac:dyDescent="0.25">
      <c r="A119" s="22"/>
      <c r="Z119" s="7"/>
    </row>
    <row r="120" spans="1:26" x14ac:dyDescent="0.25">
      <c r="A120" s="22"/>
      <c r="Z120" s="7"/>
    </row>
    <row r="121" spans="1:26" x14ac:dyDescent="0.25">
      <c r="A121" s="22"/>
      <c r="Z121" s="7"/>
    </row>
    <row r="122" spans="1:26" x14ac:dyDescent="0.25">
      <c r="A122" s="22"/>
      <c r="Z122" s="7"/>
    </row>
    <row r="123" spans="1:26" x14ac:dyDescent="0.25">
      <c r="A123" s="22"/>
      <c r="Z123" s="7"/>
    </row>
    <row r="124" spans="1:26" x14ac:dyDescent="0.25">
      <c r="A124" s="22"/>
      <c r="Z124" s="7"/>
    </row>
    <row r="125" spans="1:26" x14ac:dyDescent="0.25">
      <c r="A125" s="22"/>
      <c r="Z125" s="7"/>
    </row>
    <row r="126" spans="1:26" x14ac:dyDescent="0.25">
      <c r="A126" s="22"/>
      <c r="Z126" s="7"/>
    </row>
    <row r="127" spans="1:26" x14ac:dyDescent="0.25">
      <c r="A127" s="22"/>
      <c r="Z127" s="7"/>
    </row>
    <row r="128" spans="1:26" x14ac:dyDescent="0.25">
      <c r="A128" s="22"/>
      <c r="Z128" s="7"/>
    </row>
    <row r="129" spans="1:26" x14ac:dyDescent="0.25">
      <c r="A129" s="22"/>
      <c r="Z129" s="7"/>
    </row>
    <row r="130" spans="1:26" x14ac:dyDescent="0.25">
      <c r="A130" s="22"/>
      <c r="Z130" s="7"/>
    </row>
    <row r="131" spans="1:26" x14ac:dyDescent="0.25">
      <c r="A131" s="22"/>
      <c r="Z131" s="7"/>
    </row>
    <row r="132" spans="1:26" x14ac:dyDescent="0.25">
      <c r="A132" s="22"/>
      <c r="Z132" s="7"/>
    </row>
    <row r="133" spans="1:26" x14ac:dyDescent="0.25">
      <c r="A133" s="22"/>
      <c r="Z133" s="7"/>
    </row>
    <row r="134" spans="1:26" x14ac:dyDescent="0.25">
      <c r="A134" s="22"/>
      <c r="Z134" s="7"/>
    </row>
    <row r="135" spans="1:26" x14ac:dyDescent="0.25">
      <c r="A135" s="22"/>
      <c r="Z135" s="7"/>
    </row>
    <row r="136" spans="1:26" x14ac:dyDescent="0.25">
      <c r="A136" s="22"/>
      <c r="Z136" s="7"/>
    </row>
    <row r="137" spans="1:26" x14ac:dyDescent="0.25">
      <c r="A137" s="22"/>
      <c r="Z137" s="7"/>
    </row>
    <row r="138" spans="1:26" x14ac:dyDescent="0.25">
      <c r="A138" s="22"/>
      <c r="Z138" s="7"/>
    </row>
    <row r="139" spans="1:26" x14ac:dyDescent="0.25">
      <c r="A139" s="22"/>
      <c r="Z139" s="7"/>
    </row>
    <row r="140" spans="1:26" x14ac:dyDescent="0.25">
      <c r="A140" s="22"/>
      <c r="Z140" s="7"/>
    </row>
    <row r="141" spans="1:26" x14ac:dyDescent="0.25">
      <c r="A141" s="22"/>
      <c r="Z141" s="7"/>
    </row>
    <row r="142" spans="1:26" x14ac:dyDescent="0.25">
      <c r="A142" s="22"/>
      <c r="Z142" s="7"/>
    </row>
    <row r="143" spans="1:26" x14ac:dyDescent="0.25">
      <c r="A143" s="22"/>
      <c r="Z143" s="7"/>
    </row>
    <row r="144" spans="1:26" x14ac:dyDescent="0.25">
      <c r="A144" s="22"/>
      <c r="Z144" s="7"/>
    </row>
    <row r="145" spans="1:26" x14ac:dyDescent="0.25">
      <c r="A145" s="22"/>
      <c r="Z145" s="7"/>
    </row>
    <row r="146" spans="1:26" x14ac:dyDescent="0.25">
      <c r="A146" s="22"/>
      <c r="Z146" s="7"/>
    </row>
    <row r="147" spans="1:26" x14ac:dyDescent="0.25">
      <c r="A147" s="22"/>
      <c r="Z147" s="7"/>
    </row>
    <row r="148" spans="1:26" x14ac:dyDescent="0.25">
      <c r="A148" s="22"/>
      <c r="Z148" s="7"/>
    </row>
    <row r="149" spans="1:26" x14ac:dyDescent="0.25">
      <c r="A149" s="22"/>
      <c r="Z149" s="7"/>
    </row>
    <row r="150" spans="1:26" x14ac:dyDescent="0.25">
      <c r="A150" s="22"/>
      <c r="Z150" s="7"/>
    </row>
    <row r="151" spans="1:26" x14ac:dyDescent="0.25">
      <c r="A151" s="22"/>
      <c r="Z151" s="7"/>
    </row>
    <row r="152" spans="1:26" x14ac:dyDescent="0.25">
      <c r="A152" s="22"/>
      <c r="Z152" s="7"/>
    </row>
    <row r="153" spans="1:26" x14ac:dyDescent="0.25">
      <c r="A153" s="22"/>
      <c r="Z153" s="7"/>
    </row>
    <row r="154" spans="1:26" x14ac:dyDescent="0.25">
      <c r="A154" s="22"/>
      <c r="Z154" s="7"/>
    </row>
    <row r="155" spans="1:26" x14ac:dyDescent="0.25">
      <c r="A155" s="22"/>
      <c r="Z155" s="7"/>
    </row>
    <row r="156" spans="1:26" x14ac:dyDescent="0.25">
      <c r="A156" s="22"/>
      <c r="Z156" s="7"/>
    </row>
    <row r="157" spans="1:26" x14ac:dyDescent="0.25">
      <c r="A157" s="22"/>
      <c r="Z157" s="7"/>
    </row>
    <row r="158" spans="1:26" x14ac:dyDescent="0.25">
      <c r="A158" s="22"/>
      <c r="Z158" s="7"/>
    </row>
    <row r="159" spans="1:26" x14ac:dyDescent="0.25">
      <c r="A159" s="22"/>
      <c r="Z159" s="7"/>
    </row>
    <row r="160" spans="1:26" x14ac:dyDescent="0.25">
      <c r="A160" s="22"/>
      <c r="Z160" s="7"/>
    </row>
    <row r="161" spans="1:26" x14ac:dyDescent="0.25">
      <c r="A161" s="22"/>
      <c r="Z161" s="7"/>
    </row>
    <row r="162" spans="1:26" x14ac:dyDescent="0.25">
      <c r="A162" s="22"/>
      <c r="Z162" s="7"/>
    </row>
    <row r="163" spans="1:26" x14ac:dyDescent="0.25">
      <c r="A163" s="22"/>
      <c r="Z163" s="7"/>
    </row>
    <row r="164" spans="1:26" x14ac:dyDescent="0.25">
      <c r="A164" s="22"/>
      <c r="Z164" s="7"/>
    </row>
    <row r="165" spans="1:26" x14ac:dyDescent="0.25">
      <c r="A165" s="22"/>
      <c r="Z165" s="7"/>
    </row>
    <row r="166" spans="1:26" x14ac:dyDescent="0.25">
      <c r="A166" s="22"/>
      <c r="Z166" s="7"/>
    </row>
    <row r="167" spans="1:26" x14ac:dyDescent="0.25">
      <c r="A167" s="22"/>
      <c r="Z167" s="7"/>
    </row>
    <row r="168" spans="1:26" x14ac:dyDescent="0.25">
      <c r="A168" s="22"/>
      <c r="Z168" s="7"/>
    </row>
    <row r="169" spans="1:26" x14ac:dyDescent="0.25">
      <c r="A169" s="22"/>
      <c r="Z169" s="7"/>
    </row>
    <row r="170" spans="1:26" x14ac:dyDescent="0.25">
      <c r="A170" s="22"/>
      <c r="Z170" s="7"/>
    </row>
    <row r="171" spans="1:26" x14ac:dyDescent="0.25">
      <c r="A171" s="22"/>
      <c r="Z171" s="7"/>
    </row>
    <row r="172" spans="1:26" x14ac:dyDescent="0.25">
      <c r="A172" s="22"/>
      <c r="Z172" s="7"/>
    </row>
    <row r="173" spans="1:26" x14ac:dyDescent="0.25">
      <c r="A173" s="22"/>
      <c r="Z173" s="7"/>
    </row>
    <row r="174" spans="1:26" x14ac:dyDescent="0.25">
      <c r="A174" s="22"/>
      <c r="Z174" s="7"/>
    </row>
    <row r="175" spans="1:26" x14ac:dyDescent="0.25">
      <c r="A175" s="22"/>
      <c r="Z175" s="7"/>
    </row>
    <row r="176" spans="1:26" x14ac:dyDescent="0.25">
      <c r="A176" s="22"/>
      <c r="Z176" s="7"/>
    </row>
    <row r="177" spans="1:26" x14ac:dyDescent="0.25">
      <c r="A177" s="22"/>
      <c r="Z177" s="7"/>
    </row>
    <row r="178" spans="1:26" x14ac:dyDescent="0.25">
      <c r="A178" s="22"/>
      <c r="Z178" s="7"/>
    </row>
    <row r="179" spans="1:26" x14ac:dyDescent="0.25">
      <c r="A179" s="22"/>
      <c r="Z179" s="7"/>
    </row>
    <row r="180" spans="1:26" x14ac:dyDescent="0.25">
      <c r="A180" s="22"/>
      <c r="Z180" s="7"/>
    </row>
    <row r="181" spans="1:26" x14ac:dyDescent="0.25">
      <c r="A181" s="22"/>
      <c r="Z181" s="7"/>
    </row>
    <row r="182" spans="1:26" x14ac:dyDescent="0.25">
      <c r="A182" s="22"/>
      <c r="Z182" s="7"/>
    </row>
    <row r="183" spans="1:26" x14ac:dyDescent="0.25">
      <c r="A183" s="22"/>
      <c r="Z183" s="7"/>
    </row>
    <row r="184" spans="1:26" x14ac:dyDescent="0.25">
      <c r="A184" s="22"/>
      <c r="Z184" s="7"/>
    </row>
    <row r="185" spans="1:26" x14ac:dyDescent="0.25">
      <c r="A185" s="22"/>
      <c r="Z185" s="7"/>
    </row>
    <row r="186" spans="1:26" x14ac:dyDescent="0.25">
      <c r="A186" s="22"/>
      <c r="Z186" s="7"/>
    </row>
    <row r="187" spans="1:26" x14ac:dyDescent="0.25">
      <c r="A187" s="22"/>
      <c r="Z187" s="7"/>
    </row>
    <row r="188" spans="1:26" x14ac:dyDescent="0.25">
      <c r="A188" s="22"/>
      <c r="Z188" s="7"/>
    </row>
    <row r="189" spans="1:26" x14ac:dyDescent="0.25">
      <c r="A189" s="22"/>
      <c r="Z189" s="7"/>
    </row>
    <row r="190" spans="1:26" x14ac:dyDescent="0.25">
      <c r="A190" s="22"/>
      <c r="Z190" s="7"/>
    </row>
    <row r="191" spans="1:26" x14ac:dyDescent="0.25">
      <c r="A191" s="22"/>
      <c r="Z191" s="7"/>
    </row>
    <row r="192" spans="1:26" x14ac:dyDescent="0.25">
      <c r="A192" s="22"/>
      <c r="Z192" s="7"/>
    </row>
    <row r="193" spans="1:26" x14ac:dyDescent="0.25">
      <c r="A193" s="22"/>
      <c r="Z193" s="7"/>
    </row>
    <row r="194" spans="1:26" x14ac:dyDescent="0.25">
      <c r="A194" s="22"/>
      <c r="Z194" s="7"/>
    </row>
    <row r="195" spans="1:26" x14ac:dyDescent="0.25">
      <c r="A195" s="22"/>
      <c r="Z195" s="7"/>
    </row>
    <row r="196" spans="1:26" x14ac:dyDescent="0.25">
      <c r="A196" s="22"/>
      <c r="Z196" s="7"/>
    </row>
    <row r="197" spans="1:26" x14ac:dyDescent="0.25">
      <c r="A197" s="22"/>
      <c r="Z197" s="7"/>
    </row>
    <row r="198" spans="1:26" x14ac:dyDescent="0.25">
      <c r="A198" s="22"/>
      <c r="Z198" s="7"/>
    </row>
    <row r="199" spans="1:26" x14ac:dyDescent="0.25">
      <c r="A199" s="22"/>
      <c r="Z199" s="7"/>
    </row>
    <row r="200" spans="1:26" x14ac:dyDescent="0.25">
      <c r="A200" s="22"/>
      <c r="Z200" s="7"/>
    </row>
    <row r="201" spans="1:26" x14ac:dyDescent="0.25">
      <c r="A201" s="22"/>
      <c r="Z201" s="7"/>
    </row>
    <row r="202" spans="1:26" x14ac:dyDescent="0.25">
      <c r="A202" s="22"/>
      <c r="Z202" s="7"/>
    </row>
    <row r="203" spans="1:26" x14ac:dyDescent="0.25">
      <c r="A203" s="22"/>
      <c r="Z203" s="7"/>
    </row>
    <row r="204" spans="1:26" x14ac:dyDescent="0.25">
      <c r="A204" s="22"/>
      <c r="Z204" s="7"/>
    </row>
    <row r="205" spans="1:26" x14ac:dyDescent="0.25">
      <c r="A205" s="22"/>
      <c r="Z205" s="7"/>
    </row>
    <row r="206" spans="1:26" x14ac:dyDescent="0.25">
      <c r="A206" s="22"/>
      <c r="Z206" s="7"/>
    </row>
    <row r="207" spans="1:26" x14ac:dyDescent="0.25">
      <c r="A207" s="22"/>
      <c r="Z207" s="7"/>
    </row>
    <row r="208" spans="1:26" x14ac:dyDescent="0.25">
      <c r="A208" s="22"/>
      <c r="Z208" s="7"/>
    </row>
    <row r="209" spans="1:26" x14ac:dyDescent="0.25">
      <c r="A209" s="22"/>
      <c r="Z209" s="7"/>
    </row>
    <row r="210" spans="1:26" x14ac:dyDescent="0.25">
      <c r="A210" s="22"/>
      <c r="Z210" s="7"/>
    </row>
    <row r="211" spans="1:26" x14ac:dyDescent="0.25">
      <c r="A211" s="22"/>
      <c r="Z211" s="7"/>
    </row>
    <row r="212" spans="1:26" x14ac:dyDescent="0.25">
      <c r="A212" s="22"/>
      <c r="Z212" s="7"/>
    </row>
    <row r="213" spans="1:26" x14ac:dyDescent="0.25">
      <c r="A213" s="22"/>
      <c r="Z213" s="7"/>
    </row>
    <row r="214" spans="1:26" x14ac:dyDescent="0.25">
      <c r="A214" s="22"/>
      <c r="Z214" s="7"/>
    </row>
    <row r="215" spans="1:26" x14ac:dyDescent="0.25">
      <c r="A215" s="22"/>
      <c r="Z215" s="7"/>
    </row>
    <row r="216" spans="1:26" x14ac:dyDescent="0.25">
      <c r="A216" s="22"/>
      <c r="Z216" s="7"/>
    </row>
    <row r="217" spans="1:26" x14ac:dyDescent="0.25">
      <c r="A217" s="22"/>
      <c r="Z217" s="7"/>
    </row>
    <row r="218" spans="1:26" x14ac:dyDescent="0.25">
      <c r="A218" s="22"/>
      <c r="Z218" s="7"/>
    </row>
    <row r="219" spans="1:26" x14ac:dyDescent="0.25">
      <c r="A219" s="22"/>
      <c r="Z219" s="7"/>
    </row>
    <row r="220" spans="1:26" x14ac:dyDescent="0.25">
      <c r="A220" s="22"/>
      <c r="Z220" s="7"/>
    </row>
    <row r="221" spans="1:26" x14ac:dyDescent="0.25">
      <c r="A221" s="22"/>
      <c r="Z221" s="7"/>
    </row>
    <row r="222" spans="1:26" x14ac:dyDescent="0.25">
      <c r="A222" s="22"/>
      <c r="Z222" s="7"/>
    </row>
    <row r="223" spans="1:26" x14ac:dyDescent="0.25">
      <c r="A223" s="22"/>
      <c r="Z223" s="7"/>
    </row>
    <row r="224" spans="1:26" x14ac:dyDescent="0.25">
      <c r="A224" s="22"/>
      <c r="Z224" s="7"/>
    </row>
    <row r="225" spans="1:26" x14ac:dyDescent="0.25">
      <c r="A225" s="22"/>
      <c r="Z225" s="7"/>
    </row>
    <row r="226" spans="1:26" x14ac:dyDescent="0.25">
      <c r="A226" s="22"/>
      <c r="Z226" s="7"/>
    </row>
    <row r="227" spans="1:26" x14ac:dyDescent="0.25">
      <c r="A227" s="22"/>
      <c r="Z227" s="7"/>
    </row>
    <row r="228" spans="1:26" x14ac:dyDescent="0.25">
      <c r="A228" s="22"/>
      <c r="Z228" s="7"/>
    </row>
    <row r="229" spans="1:26" x14ac:dyDescent="0.25">
      <c r="A229" s="22"/>
      <c r="Z229" s="7"/>
    </row>
    <row r="230" spans="1:26" x14ac:dyDescent="0.25">
      <c r="A230" s="22"/>
      <c r="Z230" s="7"/>
    </row>
    <row r="231" spans="1:26" x14ac:dyDescent="0.25">
      <c r="A231" s="22"/>
      <c r="Z231" s="7"/>
    </row>
    <row r="232" spans="1:26" x14ac:dyDescent="0.25">
      <c r="A232" s="22"/>
      <c r="Z232" s="7"/>
    </row>
    <row r="233" spans="1:26" x14ac:dyDescent="0.25">
      <c r="A233" s="22"/>
      <c r="Z233" s="7"/>
    </row>
    <row r="234" spans="1:26" x14ac:dyDescent="0.25">
      <c r="A234" s="22"/>
      <c r="Z234" s="7"/>
    </row>
    <row r="235" spans="1:26" x14ac:dyDescent="0.25">
      <c r="A235" s="22"/>
      <c r="Z235" s="7"/>
    </row>
    <row r="236" spans="1:26" x14ac:dyDescent="0.25">
      <c r="A236" s="22"/>
      <c r="Z236" s="7"/>
    </row>
    <row r="237" spans="1:26" x14ac:dyDescent="0.25">
      <c r="A237" s="22"/>
      <c r="Z237" s="7"/>
    </row>
    <row r="238" spans="1:26" x14ac:dyDescent="0.25">
      <c r="A238" s="22"/>
      <c r="Z238" s="7"/>
    </row>
    <row r="239" spans="1:26" x14ac:dyDescent="0.25">
      <c r="A239" s="22"/>
      <c r="Z239" s="7"/>
    </row>
    <row r="240" spans="1:26" x14ac:dyDescent="0.25">
      <c r="A240" s="22"/>
      <c r="Z240" s="7"/>
    </row>
    <row r="241" spans="1:26" x14ac:dyDescent="0.25">
      <c r="A241" s="22"/>
      <c r="Z241" s="7"/>
    </row>
    <row r="242" spans="1:26" x14ac:dyDescent="0.25">
      <c r="A242" s="22"/>
      <c r="Z242" s="7"/>
    </row>
    <row r="243" spans="1:26" x14ac:dyDescent="0.25">
      <c r="A243" s="22"/>
      <c r="Z243" s="7"/>
    </row>
    <row r="244" spans="1:26" x14ac:dyDescent="0.25">
      <c r="A244" s="22"/>
      <c r="Z244" s="7"/>
    </row>
    <row r="245" spans="1:26" x14ac:dyDescent="0.25">
      <c r="A245" s="22"/>
      <c r="Z245" s="7"/>
    </row>
    <row r="246" spans="1:26" x14ac:dyDescent="0.25">
      <c r="A246" s="22"/>
      <c r="Z246" s="7"/>
    </row>
    <row r="247" spans="1:26" x14ac:dyDescent="0.25">
      <c r="A247" s="22"/>
      <c r="Z247" s="7"/>
    </row>
    <row r="248" spans="1:26" x14ac:dyDescent="0.25">
      <c r="A248" s="22"/>
      <c r="Z248" s="7"/>
    </row>
    <row r="249" spans="1:26" x14ac:dyDescent="0.25">
      <c r="A249" s="22"/>
      <c r="Z249" s="7"/>
    </row>
    <row r="250" spans="1:26" x14ac:dyDescent="0.25">
      <c r="A250" s="22"/>
      <c r="Z250" s="7"/>
    </row>
    <row r="251" spans="1:26" x14ac:dyDescent="0.25">
      <c r="A251" s="22"/>
      <c r="Z251" s="7"/>
    </row>
    <row r="252" spans="1:26" x14ac:dyDescent="0.25">
      <c r="A252" s="22"/>
      <c r="Z252" s="7"/>
    </row>
    <row r="253" spans="1:26" x14ac:dyDescent="0.25">
      <c r="A253" s="22"/>
      <c r="Z253" s="7"/>
    </row>
    <row r="254" spans="1:26" x14ac:dyDescent="0.25">
      <c r="A254" s="22"/>
      <c r="Z254" s="7"/>
    </row>
    <row r="255" spans="1:26" x14ac:dyDescent="0.25">
      <c r="A255" s="22"/>
      <c r="Z255" s="7"/>
    </row>
    <row r="256" spans="1:26" x14ac:dyDescent="0.25">
      <c r="A256" s="22"/>
      <c r="Z256" s="7"/>
    </row>
    <row r="257" spans="1:26" x14ac:dyDescent="0.25">
      <c r="A257" s="22"/>
      <c r="Z257" s="7"/>
    </row>
    <row r="258" spans="1:26" x14ac:dyDescent="0.25">
      <c r="A258" s="22"/>
      <c r="Z258" s="7"/>
    </row>
    <row r="259" spans="1:26" x14ac:dyDescent="0.25">
      <c r="A259" s="22"/>
      <c r="Z259" s="7"/>
    </row>
    <row r="260" spans="1:26" x14ac:dyDescent="0.25">
      <c r="A260" s="22"/>
      <c r="Z260" s="7"/>
    </row>
    <row r="261" spans="1:26" x14ac:dyDescent="0.25">
      <c r="A261" s="22"/>
      <c r="Z261" s="7"/>
    </row>
    <row r="262" spans="1:26" x14ac:dyDescent="0.25">
      <c r="A262" s="22"/>
      <c r="Z262" s="7"/>
    </row>
    <row r="263" spans="1:26" x14ac:dyDescent="0.25">
      <c r="A263" s="22"/>
      <c r="Z263" s="7"/>
    </row>
    <row r="264" spans="1:26" x14ac:dyDescent="0.25">
      <c r="A264" s="22"/>
      <c r="Z264" s="7"/>
    </row>
    <row r="265" spans="1:26" x14ac:dyDescent="0.25">
      <c r="A265" s="22"/>
      <c r="Z265" s="7"/>
    </row>
    <row r="266" spans="1:26" x14ac:dyDescent="0.25">
      <c r="A266" s="22"/>
      <c r="Z266" s="7"/>
    </row>
    <row r="267" spans="1:26" x14ac:dyDescent="0.25">
      <c r="A267" s="22"/>
      <c r="Z267" s="7"/>
    </row>
    <row r="268" spans="1:26" x14ac:dyDescent="0.25">
      <c r="A268" s="22"/>
      <c r="Z268" s="7"/>
    </row>
    <row r="269" spans="1:26" x14ac:dyDescent="0.25">
      <c r="A269" s="22"/>
      <c r="Z269" s="7"/>
    </row>
    <row r="270" spans="1:26" x14ac:dyDescent="0.25">
      <c r="A270" s="22"/>
      <c r="Z270" s="7"/>
    </row>
    <row r="271" spans="1:26" x14ac:dyDescent="0.25">
      <c r="A271" s="22"/>
      <c r="Z271" s="7"/>
    </row>
    <row r="272" spans="1:26" x14ac:dyDescent="0.25">
      <c r="A272" s="22"/>
      <c r="Z272" s="7"/>
    </row>
    <row r="273" spans="1:26" x14ac:dyDescent="0.25">
      <c r="A273" s="22"/>
      <c r="Z273" s="7"/>
    </row>
    <row r="274" spans="1:26" x14ac:dyDescent="0.25">
      <c r="A274" s="22"/>
      <c r="Z274" s="7"/>
    </row>
    <row r="275" spans="1:26" x14ac:dyDescent="0.25">
      <c r="A275" s="22"/>
      <c r="Z275" s="7"/>
    </row>
    <row r="276" spans="1:26" x14ac:dyDescent="0.25">
      <c r="Z276" s="7"/>
    </row>
    <row r="277" spans="1:26" x14ac:dyDescent="0.25">
      <c r="Z277" s="7"/>
    </row>
    <row r="278" spans="1:26" x14ac:dyDescent="0.25">
      <c r="Z278" s="7"/>
    </row>
    <row r="279" spans="1:26" x14ac:dyDescent="0.25">
      <c r="Z279" s="7"/>
    </row>
    <row r="280" spans="1:26" x14ac:dyDescent="0.25">
      <c r="Z280" s="7"/>
    </row>
    <row r="281" spans="1:26" x14ac:dyDescent="0.25">
      <c r="Z281" s="7"/>
    </row>
    <row r="282" spans="1:26" x14ac:dyDescent="0.25">
      <c r="Z282" s="7"/>
    </row>
    <row r="283" spans="1:26" x14ac:dyDescent="0.25">
      <c r="Z283" s="7"/>
    </row>
    <row r="284" spans="1:26" x14ac:dyDescent="0.25">
      <c r="Z284" s="7"/>
    </row>
    <row r="285" spans="1:26" x14ac:dyDescent="0.25">
      <c r="Z285" s="7"/>
    </row>
    <row r="286" spans="1:26" x14ac:dyDescent="0.25">
      <c r="Z286" s="7"/>
    </row>
    <row r="287" spans="1:26" x14ac:dyDescent="0.25">
      <c r="Z287" s="7"/>
    </row>
    <row r="288" spans="1:26" x14ac:dyDescent="0.25">
      <c r="Z288" s="7"/>
    </row>
    <row r="289" spans="26:26" x14ac:dyDescent="0.25">
      <c r="Z289" s="7"/>
    </row>
    <row r="290" spans="26:26" x14ac:dyDescent="0.25">
      <c r="Z290" s="7"/>
    </row>
    <row r="291" spans="26:26" x14ac:dyDescent="0.25">
      <c r="Z291" s="7"/>
    </row>
    <row r="292" spans="26:26" x14ac:dyDescent="0.25">
      <c r="Z292" s="7"/>
    </row>
    <row r="293" spans="26:26" x14ac:dyDescent="0.25">
      <c r="Z293" s="7"/>
    </row>
    <row r="294" spans="26:26" x14ac:dyDescent="0.25">
      <c r="Z294" s="7"/>
    </row>
    <row r="295" spans="26:26" x14ac:dyDescent="0.25">
      <c r="Z295" s="7"/>
    </row>
    <row r="296" spans="26:26" x14ac:dyDescent="0.25">
      <c r="Z296" s="7"/>
    </row>
    <row r="297" spans="26:26" x14ac:dyDescent="0.25">
      <c r="Z297" s="7"/>
    </row>
    <row r="298" spans="26:26" x14ac:dyDescent="0.25">
      <c r="Z298" s="7"/>
    </row>
    <row r="299" spans="26:26" x14ac:dyDescent="0.25">
      <c r="Z299" s="7"/>
    </row>
    <row r="300" spans="26:26" x14ac:dyDescent="0.25">
      <c r="Z300" s="7"/>
    </row>
    <row r="301" spans="26:26" x14ac:dyDescent="0.25">
      <c r="Z301" s="7"/>
    </row>
    <row r="302" spans="26:26" x14ac:dyDescent="0.25">
      <c r="Z302" s="7"/>
    </row>
    <row r="303" spans="26:26" x14ac:dyDescent="0.25">
      <c r="Z303" s="7"/>
    </row>
    <row r="304" spans="26:26" x14ac:dyDescent="0.25">
      <c r="Z304" s="7"/>
    </row>
    <row r="305" spans="26:26" x14ac:dyDescent="0.25">
      <c r="Z305" s="7"/>
    </row>
    <row r="306" spans="26:26" x14ac:dyDescent="0.25">
      <c r="Z306" s="7"/>
    </row>
    <row r="307" spans="26:26" x14ac:dyDescent="0.25">
      <c r="Z307" s="7"/>
    </row>
    <row r="308" spans="26:26" x14ac:dyDescent="0.25">
      <c r="Z308" s="7"/>
    </row>
    <row r="309" spans="26:26" x14ac:dyDescent="0.25">
      <c r="Z309" s="7"/>
    </row>
    <row r="310" spans="26:26" x14ac:dyDescent="0.25">
      <c r="Z310" s="7"/>
    </row>
    <row r="311" spans="26:26" x14ac:dyDescent="0.25">
      <c r="Z311" s="7"/>
    </row>
    <row r="312" spans="26:26" x14ac:dyDescent="0.25">
      <c r="Z312" s="7"/>
    </row>
    <row r="313" spans="26:26" x14ac:dyDescent="0.25">
      <c r="Z313" s="7"/>
    </row>
    <row r="314" spans="26:26" x14ac:dyDescent="0.25">
      <c r="Z314" s="7"/>
    </row>
    <row r="315" spans="26:26" x14ac:dyDescent="0.25">
      <c r="Z315" s="7"/>
    </row>
    <row r="316" spans="26:26" x14ac:dyDescent="0.25">
      <c r="Z316" s="7"/>
    </row>
    <row r="317" spans="26:26" x14ac:dyDescent="0.25">
      <c r="Z317" s="7"/>
    </row>
    <row r="318" spans="26:26" x14ac:dyDescent="0.25">
      <c r="Z318" s="7"/>
    </row>
    <row r="319" spans="26:26" x14ac:dyDescent="0.25">
      <c r="Z319" s="7"/>
    </row>
    <row r="320" spans="26:26" x14ac:dyDescent="0.25">
      <c r="Z320" s="7"/>
    </row>
    <row r="321" spans="26:26" x14ac:dyDescent="0.25">
      <c r="Z321" s="7"/>
    </row>
    <row r="322" spans="26:26" x14ac:dyDescent="0.25">
      <c r="Z322" s="7"/>
    </row>
    <row r="323" spans="26:26" x14ac:dyDescent="0.25">
      <c r="Z323" s="7"/>
    </row>
    <row r="324" spans="26:26" x14ac:dyDescent="0.25">
      <c r="Z324" s="7"/>
    </row>
    <row r="325" spans="26:26" x14ac:dyDescent="0.25">
      <c r="Z325" s="7"/>
    </row>
    <row r="326" spans="26:26" x14ac:dyDescent="0.25">
      <c r="Z326" s="7"/>
    </row>
    <row r="327" spans="26:26" x14ac:dyDescent="0.25">
      <c r="Z327" s="7"/>
    </row>
    <row r="328" spans="26:26" x14ac:dyDescent="0.25">
      <c r="Z328" s="7"/>
    </row>
    <row r="329" spans="26:26" x14ac:dyDescent="0.25">
      <c r="Z329" s="7"/>
    </row>
    <row r="330" spans="26:26" x14ac:dyDescent="0.25">
      <c r="Z330" s="7"/>
    </row>
    <row r="331" spans="26:26" x14ac:dyDescent="0.25">
      <c r="Z331" s="7"/>
    </row>
    <row r="332" spans="26:26" x14ac:dyDescent="0.25">
      <c r="Z332" s="7"/>
    </row>
    <row r="333" spans="26:26" x14ac:dyDescent="0.25">
      <c r="Z333" s="7"/>
    </row>
    <row r="334" spans="26:26" x14ac:dyDescent="0.25">
      <c r="Z334" s="7"/>
    </row>
    <row r="335" spans="26:26" x14ac:dyDescent="0.25">
      <c r="Z335" s="7"/>
    </row>
    <row r="336" spans="26:26" x14ac:dyDescent="0.25">
      <c r="Z336" s="7"/>
    </row>
    <row r="337" spans="26:26" x14ac:dyDescent="0.25">
      <c r="Z337" s="7"/>
    </row>
    <row r="338" spans="26:26" x14ac:dyDescent="0.25">
      <c r="Z338" s="7"/>
    </row>
    <row r="339" spans="26:26" x14ac:dyDescent="0.25">
      <c r="Z339" s="7"/>
    </row>
    <row r="340" spans="26:26" x14ac:dyDescent="0.25">
      <c r="Z340" s="7"/>
    </row>
    <row r="341" spans="26:26" x14ac:dyDescent="0.25">
      <c r="Z341" s="7"/>
    </row>
    <row r="342" spans="26:26" x14ac:dyDescent="0.25">
      <c r="Z342" s="7"/>
    </row>
    <row r="343" spans="26:26" x14ac:dyDescent="0.25">
      <c r="Z343" s="7"/>
    </row>
    <row r="344" spans="26:26" x14ac:dyDescent="0.25">
      <c r="Z344" s="7"/>
    </row>
    <row r="345" spans="26:26" x14ac:dyDescent="0.25">
      <c r="Z345" s="7"/>
    </row>
    <row r="346" spans="26:26" x14ac:dyDescent="0.25">
      <c r="Z346" s="7"/>
    </row>
    <row r="347" spans="26:26" x14ac:dyDescent="0.25">
      <c r="Z347" s="7"/>
    </row>
    <row r="348" spans="26:26" x14ac:dyDescent="0.25">
      <c r="Z348" s="7"/>
    </row>
    <row r="349" spans="26:26" x14ac:dyDescent="0.25">
      <c r="Z349" s="7"/>
    </row>
    <row r="350" spans="26:26" x14ac:dyDescent="0.25">
      <c r="Z350" s="7"/>
    </row>
    <row r="351" spans="26:26" x14ac:dyDescent="0.25">
      <c r="Z351" s="7"/>
    </row>
    <row r="352" spans="26:26" x14ac:dyDescent="0.25">
      <c r="Z352" s="7"/>
    </row>
    <row r="353" spans="26:26" x14ac:dyDescent="0.25">
      <c r="Z353" s="7"/>
    </row>
    <row r="354" spans="26:26" x14ac:dyDescent="0.25">
      <c r="Z354" s="7"/>
    </row>
    <row r="355" spans="26:26" x14ac:dyDescent="0.25">
      <c r="Z355" s="7"/>
    </row>
    <row r="356" spans="26:26" x14ac:dyDescent="0.25">
      <c r="Z356" s="7"/>
    </row>
    <row r="357" spans="26:26" x14ac:dyDescent="0.25">
      <c r="Z357" s="7"/>
    </row>
    <row r="358" spans="26:26" x14ac:dyDescent="0.25">
      <c r="Z358" s="7"/>
    </row>
    <row r="359" spans="26:26" x14ac:dyDescent="0.25">
      <c r="Z359" s="7"/>
    </row>
    <row r="360" spans="26:26" x14ac:dyDescent="0.25">
      <c r="Z360" s="7"/>
    </row>
    <row r="361" spans="26:26" x14ac:dyDescent="0.25">
      <c r="Z361" s="7"/>
    </row>
    <row r="362" spans="26:26" x14ac:dyDescent="0.25">
      <c r="Z362" s="7"/>
    </row>
    <row r="363" spans="26:26" x14ac:dyDescent="0.25">
      <c r="Z363" s="7"/>
    </row>
    <row r="364" spans="26:26" x14ac:dyDescent="0.25">
      <c r="Z364" s="7"/>
    </row>
    <row r="365" spans="26:26" x14ac:dyDescent="0.25">
      <c r="Z365" s="7"/>
    </row>
    <row r="366" spans="26:26" x14ac:dyDescent="0.25">
      <c r="Z366" s="7"/>
    </row>
    <row r="367" spans="26:26" x14ac:dyDescent="0.25">
      <c r="Z367" s="7"/>
    </row>
    <row r="368" spans="26:26" x14ac:dyDescent="0.25">
      <c r="Z368" s="7"/>
    </row>
    <row r="369" spans="26:26" x14ac:dyDescent="0.25">
      <c r="Z369" s="7"/>
    </row>
    <row r="370" spans="26:26" x14ac:dyDescent="0.25">
      <c r="Z370" s="7"/>
    </row>
    <row r="371" spans="26:26" x14ac:dyDescent="0.25">
      <c r="Z371" s="7"/>
    </row>
    <row r="372" spans="26:26" x14ac:dyDescent="0.25">
      <c r="Z372" s="7"/>
    </row>
    <row r="373" spans="26:26" x14ac:dyDescent="0.25">
      <c r="Z373" s="7"/>
    </row>
    <row r="374" spans="26:26" x14ac:dyDescent="0.25">
      <c r="Z374" s="7"/>
    </row>
    <row r="375" spans="26:26" x14ac:dyDescent="0.25">
      <c r="Z375" s="7"/>
    </row>
    <row r="376" spans="26:26" x14ac:dyDescent="0.25">
      <c r="Z376" s="7"/>
    </row>
    <row r="377" spans="26:26" x14ac:dyDescent="0.25">
      <c r="Z377" s="7"/>
    </row>
    <row r="378" spans="26:26" x14ac:dyDescent="0.25">
      <c r="Z378" s="7"/>
    </row>
    <row r="379" spans="26:26" x14ac:dyDescent="0.25">
      <c r="Z379" s="7"/>
    </row>
    <row r="380" spans="26:26" x14ac:dyDescent="0.25">
      <c r="Z380" s="7"/>
    </row>
    <row r="381" spans="26:26" x14ac:dyDescent="0.25">
      <c r="Z381" s="7"/>
    </row>
    <row r="382" spans="26:26" x14ac:dyDescent="0.25">
      <c r="Z382" s="7"/>
    </row>
    <row r="383" spans="26:26" x14ac:dyDescent="0.25">
      <c r="Z383" s="7"/>
    </row>
    <row r="384" spans="26:26" x14ac:dyDescent="0.25">
      <c r="Z384" s="7"/>
    </row>
    <row r="385" spans="26:26" x14ac:dyDescent="0.25">
      <c r="Z385" s="7"/>
    </row>
    <row r="386" spans="26:26" x14ac:dyDescent="0.25">
      <c r="Z386" s="7"/>
    </row>
    <row r="387" spans="26:26" x14ac:dyDescent="0.25">
      <c r="Z387" s="7"/>
    </row>
    <row r="388" spans="26:26" x14ac:dyDescent="0.25">
      <c r="Z388" s="7"/>
    </row>
    <row r="389" spans="26:26" x14ac:dyDescent="0.25">
      <c r="Z389" s="7"/>
    </row>
    <row r="390" spans="26:26" x14ac:dyDescent="0.25">
      <c r="Z390" s="7"/>
    </row>
    <row r="391" spans="26:26" x14ac:dyDescent="0.25">
      <c r="Z391" s="7"/>
    </row>
    <row r="392" spans="26:26" x14ac:dyDescent="0.25">
      <c r="Z392" s="7"/>
    </row>
    <row r="393" spans="26:26" x14ac:dyDescent="0.25">
      <c r="Z393" s="7"/>
    </row>
    <row r="394" spans="26:26" x14ac:dyDescent="0.25">
      <c r="Z394" s="7"/>
    </row>
    <row r="395" spans="26:26" x14ac:dyDescent="0.25">
      <c r="Z395" s="7"/>
    </row>
    <row r="396" spans="26:26" x14ac:dyDescent="0.25">
      <c r="Z396" s="7"/>
    </row>
    <row r="397" spans="26:26" x14ac:dyDescent="0.25">
      <c r="Z397" s="7"/>
    </row>
    <row r="398" spans="26:26" x14ac:dyDescent="0.25">
      <c r="Z398" s="7"/>
    </row>
    <row r="399" spans="26:26" x14ac:dyDescent="0.25">
      <c r="Z399" s="7"/>
    </row>
    <row r="400" spans="26:26" x14ac:dyDescent="0.25">
      <c r="Z400" s="7"/>
    </row>
    <row r="401" spans="26:26" x14ac:dyDescent="0.25">
      <c r="Z401" s="7"/>
    </row>
    <row r="402" spans="26:26" x14ac:dyDescent="0.25">
      <c r="Z402" s="7"/>
    </row>
    <row r="403" spans="26:26" x14ac:dyDescent="0.25">
      <c r="Z403" s="7"/>
    </row>
    <row r="404" spans="26:26" x14ac:dyDescent="0.25">
      <c r="Z404" s="7"/>
    </row>
    <row r="405" spans="26:26" x14ac:dyDescent="0.25">
      <c r="Z405" s="7"/>
    </row>
    <row r="406" spans="26:26" x14ac:dyDescent="0.25">
      <c r="Z406" s="7"/>
    </row>
    <row r="407" spans="26:26" x14ac:dyDescent="0.25">
      <c r="Z407" s="7"/>
    </row>
    <row r="408" spans="26:26" x14ac:dyDescent="0.25">
      <c r="Z408" s="7"/>
    </row>
    <row r="409" spans="26:26" x14ac:dyDescent="0.25">
      <c r="Z409" s="7"/>
    </row>
    <row r="410" spans="26:26" x14ac:dyDescent="0.25">
      <c r="Z410" s="7"/>
    </row>
    <row r="411" spans="26:26" x14ac:dyDescent="0.25">
      <c r="Z411" s="7"/>
    </row>
    <row r="412" spans="26:26" x14ac:dyDescent="0.25">
      <c r="Z412" s="7"/>
    </row>
    <row r="413" spans="26:26" x14ac:dyDescent="0.25">
      <c r="Z413" s="7"/>
    </row>
    <row r="414" spans="26:26" x14ac:dyDescent="0.25">
      <c r="Z414" s="7"/>
    </row>
    <row r="415" spans="26:26" x14ac:dyDescent="0.25">
      <c r="Z415" s="7"/>
    </row>
    <row r="416" spans="26:26" x14ac:dyDescent="0.25">
      <c r="Z416" s="7"/>
    </row>
    <row r="417" spans="26:26" x14ac:dyDescent="0.25">
      <c r="Z417" s="7"/>
    </row>
    <row r="418" spans="26:26" x14ac:dyDescent="0.25">
      <c r="Z418" s="7"/>
    </row>
    <row r="419" spans="26:26" x14ac:dyDescent="0.25">
      <c r="Z419" s="7"/>
    </row>
    <row r="420" spans="26:26" x14ac:dyDescent="0.25">
      <c r="Z420" s="7"/>
    </row>
    <row r="421" spans="26:26" x14ac:dyDescent="0.25">
      <c r="Z421" s="7"/>
    </row>
    <row r="422" spans="26:26" x14ac:dyDescent="0.25">
      <c r="Z422" s="7"/>
    </row>
    <row r="423" spans="26:26" x14ac:dyDescent="0.25">
      <c r="Z423" s="7"/>
    </row>
    <row r="424" spans="26:26" x14ac:dyDescent="0.25">
      <c r="Z424" s="7"/>
    </row>
    <row r="425" spans="26:26" x14ac:dyDescent="0.25">
      <c r="Z425" s="7"/>
    </row>
    <row r="426" spans="26:26" x14ac:dyDescent="0.25">
      <c r="Z426" s="7"/>
    </row>
    <row r="427" spans="26:26" x14ac:dyDescent="0.25">
      <c r="Z427" s="7"/>
    </row>
    <row r="428" spans="26:26" x14ac:dyDescent="0.25">
      <c r="Z428" s="7"/>
    </row>
    <row r="429" spans="26:26" x14ac:dyDescent="0.25">
      <c r="Z429" s="7"/>
    </row>
    <row r="430" spans="26:26" x14ac:dyDescent="0.25">
      <c r="Z430" s="7"/>
    </row>
    <row r="431" spans="26:26" x14ac:dyDescent="0.25">
      <c r="Z431" s="7"/>
    </row>
    <row r="432" spans="26:26" x14ac:dyDescent="0.25">
      <c r="Z432" s="7"/>
    </row>
    <row r="433" spans="26:26" x14ac:dyDescent="0.25">
      <c r="Z433" s="7"/>
    </row>
    <row r="434" spans="26:26" x14ac:dyDescent="0.25">
      <c r="Z434" s="7"/>
    </row>
    <row r="435" spans="26:26" x14ac:dyDescent="0.25">
      <c r="Z435" s="7"/>
    </row>
    <row r="436" spans="26:26" x14ac:dyDescent="0.25">
      <c r="Z436" s="7"/>
    </row>
    <row r="437" spans="26:26" x14ac:dyDescent="0.25">
      <c r="Z437" s="7"/>
    </row>
    <row r="438" spans="26:26" x14ac:dyDescent="0.25">
      <c r="Z438" s="7"/>
    </row>
    <row r="439" spans="26:26" x14ac:dyDescent="0.25">
      <c r="Z439" s="7"/>
    </row>
    <row r="440" spans="26:26" x14ac:dyDescent="0.25">
      <c r="Z440" s="7"/>
    </row>
    <row r="441" spans="26:26" x14ac:dyDescent="0.25">
      <c r="Z441" s="7"/>
    </row>
    <row r="442" spans="26:26" x14ac:dyDescent="0.25">
      <c r="Z442" s="7"/>
    </row>
    <row r="443" spans="26:26" x14ac:dyDescent="0.25">
      <c r="Z443" s="7"/>
    </row>
    <row r="444" spans="26:26" x14ac:dyDescent="0.25">
      <c r="Z444" s="7"/>
    </row>
    <row r="445" spans="26:26" x14ac:dyDescent="0.25">
      <c r="Z445" s="7"/>
    </row>
    <row r="446" spans="26:26" x14ac:dyDescent="0.25">
      <c r="Z446" s="7"/>
    </row>
    <row r="447" spans="26:26" x14ac:dyDescent="0.25">
      <c r="Z447" s="7"/>
    </row>
    <row r="448" spans="26:26" x14ac:dyDescent="0.25">
      <c r="Z448" s="7"/>
    </row>
    <row r="449" spans="26:26" x14ac:dyDescent="0.25">
      <c r="Z449" s="7"/>
    </row>
    <row r="450" spans="26:26" x14ac:dyDescent="0.25">
      <c r="Z450" s="7"/>
    </row>
    <row r="451" spans="26:26" x14ac:dyDescent="0.25">
      <c r="Z451" s="7"/>
    </row>
    <row r="452" spans="26:26" x14ac:dyDescent="0.25">
      <c r="Z452" s="7"/>
    </row>
    <row r="453" spans="26:26" x14ac:dyDescent="0.25">
      <c r="Z453" s="7"/>
    </row>
    <row r="454" spans="26:26" x14ac:dyDescent="0.25">
      <c r="Z454" s="7"/>
    </row>
    <row r="455" spans="26:26" x14ac:dyDescent="0.25">
      <c r="Z455" s="7"/>
    </row>
    <row r="456" spans="26:26" x14ac:dyDescent="0.25">
      <c r="Z456" s="7"/>
    </row>
    <row r="457" spans="26:26" x14ac:dyDescent="0.25">
      <c r="Z457" s="7"/>
    </row>
    <row r="458" spans="26:26" x14ac:dyDescent="0.25">
      <c r="Z458" s="7"/>
    </row>
    <row r="459" spans="26:26" x14ac:dyDescent="0.25">
      <c r="Z459" s="7"/>
    </row>
    <row r="460" spans="26:26" x14ac:dyDescent="0.25">
      <c r="Z460" s="7"/>
    </row>
    <row r="461" spans="26:26" x14ac:dyDescent="0.25">
      <c r="Z461" s="7"/>
    </row>
    <row r="462" spans="26:26" x14ac:dyDescent="0.25">
      <c r="Z462" s="7"/>
    </row>
    <row r="463" spans="26:26" x14ac:dyDescent="0.25">
      <c r="Z463" s="7"/>
    </row>
    <row r="464" spans="26:26" x14ac:dyDescent="0.25">
      <c r="Z464" s="7"/>
    </row>
    <row r="465" spans="26:26" x14ac:dyDescent="0.25">
      <c r="Z465" s="7"/>
    </row>
    <row r="466" spans="26:26" x14ac:dyDescent="0.25">
      <c r="Z466" s="7"/>
    </row>
    <row r="467" spans="26:26" x14ac:dyDescent="0.25">
      <c r="Z467" s="7"/>
    </row>
    <row r="468" spans="26:26" x14ac:dyDescent="0.25">
      <c r="Z468" s="7"/>
    </row>
    <row r="469" spans="26:26" x14ac:dyDescent="0.25">
      <c r="Z469" s="7"/>
    </row>
    <row r="470" spans="26:26" x14ac:dyDescent="0.25">
      <c r="Z470" s="7"/>
    </row>
    <row r="471" spans="26:26" x14ac:dyDescent="0.25">
      <c r="Z471" s="7"/>
    </row>
    <row r="472" spans="26:26" x14ac:dyDescent="0.25">
      <c r="Z472" s="7"/>
    </row>
    <row r="473" spans="26:26" x14ac:dyDescent="0.25">
      <c r="Z473" s="7"/>
    </row>
    <row r="474" spans="26:26" x14ac:dyDescent="0.25">
      <c r="Z474" s="7"/>
    </row>
    <row r="475" spans="26:26" x14ac:dyDescent="0.25">
      <c r="Z475" s="7"/>
    </row>
    <row r="476" spans="26:26" x14ac:dyDescent="0.25">
      <c r="Z476" s="7"/>
    </row>
    <row r="477" spans="26:26" x14ac:dyDescent="0.25">
      <c r="Z477" s="7"/>
    </row>
    <row r="478" spans="26:26" x14ac:dyDescent="0.25">
      <c r="Z478" s="7"/>
    </row>
    <row r="479" spans="26:26" x14ac:dyDescent="0.25">
      <c r="Z479" s="7"/>
    </row>
    <row r="480" spans="26:26" x14ac:dyDescent="0.25">
      <c r="Z480" s="7"/>
    </row>
    <row r="481" spans="26:26" x14ac:dyDescent="0.25">
      <c r="Z481" s="7"/>
    </row>
    <row r="482" spans="26:26" x14ac:dyDescent="0.25">
      <c r="Z482" s="7"/>
    </row>
    <row r="483" spans="26:26" x14ac:dyDescent="0.25">
      <c r="Z483" s="7"/>
    </row>
    <row r="484" spans="26:26" x14ac:dyDescent="0.25">
      <c r="Z484" s="7"/>
    </row>
    <row r="485" spans="26:26" x14ac:dyDescent="0.25">
      <c r="Z485" s="7"/>
    </row>
    <row r="486" spans="26:26" x14ac:dyDescent="0.25">
      <c r="Z486" s="7"/>
    </row>
    <row r="487" spans="26:26" x14ac:dyDescent="0.25">
      <c r="Z487" s="7"/>
    </row>
    <row r="488" spans="26:26" x14ac:dyDescent="0.25">
      <c r="Z488" s="7"/>
    </row>
    <row r="489" spans="26:26" x14ac:dyDescent="0.25">
      <c r="Z489" s="7"/>
    </row>
    <row r="490" spans="26:26" x14ac:dyDescent="0.25">
      <c r="Z490" s="7"/>
    </row>
    <row r="491" spans="26:26" x14ac:dyDescent="0.25">
      <c r="Z491" s="7"/>
    </row>
    <row r="492" spans="26:26" x14ac:dyDescent="0.25">
      <c r="Z492" s="7"/>
    </row>
    <row r="493" spans="26:26" x14ac:dyDescent="0.25">
      <c r="Z493" s="7"/>
    </row>
    <row r="494" spans="26:26" x14ac:dyDescent="0.25">
      <c r="Z494" s="7"/>
    </row>
    <row r="495" spans="26:26" x14ac:dyDescent="0.25">
      <c r="Z495" s="7"/>
    </row>
    <row r="496" spans="26:26" x14ac:dyDescent="0.25">
      <c r="Z496" s="7"/>
    </row>
    <row r="497" spans="26:26" x14ac:dyDescent="0.25">
      <c r="Z497" s="7"/>
    </row>
    <row r="498" spans="26:26" x14ac:dyDescent="0.25">
      <c r="Z498" s="7"/>
    </row>
    <row r="499" spans="26:26" x14ac:dyDescent="0.25">
      <c r="Z499" s="7"/>
    </row>
    <row r="500" spans="26:26" x14ac:dyDescent="0.25">
      <c r="Z500" s="7"/>
    </row>
    <row r="501" spans="26:26" x14ac:dyDescent="0.25">
      <c r="Z501" s="7"/>
    </row>
    <row r="502" spans="26:26" x14ac:dyDescent="0.25">
      <c r="Z502" s="7"/>
    </row>
    <row r="503" spans="26:26" x14ac:dyDescent="0.25">
      <c r="Z503" s="7"/>
    </row>
    <row r="504" spans="26:26" x14ac:dyDescent="0.25">
      <c r="Z504" s="7"/>
    </row>
    <row r="505" spans="26:26" x14ac:dyDescent="0.25">
      <c r="Z505" s="7"/>
    </row>
    <row r="506" spans="26:26" x14ac:dyDescent="0.25">
      <c r="Z506" s="7"/>
    </row>
    <row r="507" spans="26:26" x14ac:dyDescent="0.25">
      <c r="Z507" s="7"/>
    </row>
    <row r="508" spans="26:26" x14ac:dyDescent="0.25">
      <c r="Z508" s="7"/>
    </row>
    <row r="509" spans="26:26" x14ac:dyDescent="0.25">
      <c r="Z509" s="7"/>
    </row>
    <row r="510" spans="26:26" x14ac:dyDescent="0.25">
      <c r="Z510" s="7"/>
    </row>
    <row r="511" spans="26:26" x14ac:dyDescent="0.25">
      <c r="Z511" s="7"/>
    </row>
    <row r="512" spans="26:26" x14ac:dyDescent="0.25">
      <c r="Z512" s="7"/>
    </row>
    <row r="513" spans="26:26" x14ac:dyDescent="0.25">
      <c r="Z513" s="7"/>
    </row>
    <row r="514" spans="26:26" x14ac:dyDescent="0.25">
      <c r="Z514" s="7"/>
    </row>
    <row r="515" spans="26:26" x14ac:dyDescent="0.25">
      <c r="Z515" s="7"/>
    </row>
    <row r="516" spans="26:26" x14ac:dyDescent="0.25">
      <c r="Z516" s="7"/>
    </row>
    <row r="517" spans="26:26" x14ac:dyDescent="0.25">
      <c r="Z517" s="7"/>
    </row>
    <row r="518" spans="26:26" x14ac:dyDescent="0.25">
      <c r="Z518" s="7"/>
    </row>
    <row r="519" spans="26:26" x14ac:dyDescent="0.25">
      <c r="Z519" s="7"/>
    </row>
    <row r="520" spans="26:26" x14ac:dyDescent="0.25">
      <c r="Z520" s="7"/>
    </row>
    <row r="521" spans="26:26" x14ac:dyDescent="0.25">
      <c r="Z521" s="7"/>
    </row>
    <row r="522" spans="26:26" x14ac:dyDescent="0.25">
      <c r="Z522" s="7"/>
    </row>
    <row r="523" spans="26:26" x14ac:dyDescent="0.25">
      <c r="Z523" s="7"/>
    </row>
    <row r="524" spans="26:26" x14ac:dyDescent="0.25">
      <c r="Z524" s="7"/>
    </row>
    <row r="525" spans="26:26" x14ac:dyDescent="0.25">
      <c r="Z525" s="7"/>
    </row>
    <row r="526" spans="26:26" x14ac:dyDescent="0.25">
      <c r="Z526" s="7"/>
    </row>
    <row r="527" spans="26:26" x14ac:dyDescent="0.25">
      <c r="Z527" s="7"/>
    </row>
    <row r="528" spans="26:26" x14ac:dyDescent="0.25">
      <c r="Z528" s="7"/>
    </row>
    <row r="529" spans="26:26" x14ac:dyDescent="0.25">
      <c r="Z529" s="7"/>
    </row>
    <row r="530" spans="26:26" x14ac:dyDescent="0.25">
      <c r="Z530" s="7"/>
    </row>
    <row r="531" spans="26:26" x14ac:dyDescent="0.25">
      <c r="Z531" s="7"/>
    </row>
    <row r="532" spans="26:26" x14ac:dyDescent="0.25">
      <c r="Z532" s="7"/>
    </row>
    <row r="533" spans="26:26" x14ac:dyDescent="0.25">
      <c r="Z533" s="7"/>
    </row>
    <row r="534" spans="26:26" x14ac:dyDescent="0.25">
      <c r="Z534" s="7"/>
    </row>
    <row r="535" spans="26:26" x14ac:dyDescent="0.25">
      <c r="Z535" s="7"/>
    </row>
    <row r="536" spans="26:26" x14ac:dyDescent="0.25">
      <c r="Z536" s="7"/>
    </row>
    <row r="537" spans="26:26" x14ac:dyDescent="0.25">
      <c r="Z537" s="7"/>
    </row>
    <row r="538" spans="26:26" x14ac:dyDescent="0.25">
      <c r="Z538" s="7"/>
    </row>
    <row r="539" spans="26:26" x14ac:dyDescent="0.25">
      <c r="Z539" s="7"/>
    </row>
    <row r="540" spans="26:26" x14ac:dyDescent="0.25">
      <c r="Z540" s="7"/>
    </row>
    <row r="541" spans="26:26" x14ac:dyDescent="0.25">
      <c r="Z541" s="7"/>
    </row>
    <row r="542" spans="26:26" x14ac:dyDescent="0.25">
      <c r="Z542" s="7"/>
    </row>
    <row r="543" spans="26:26" x14ac:dyDescent="0.25">
      <c r="Z543" s="7"/>
    </row>
    <row r="544" spans="26:26" x14ac:dyDescent="0.25">
      <c r="Z544" s="7"/>
    </row>
    <row r="545" spans="26:26" x14ac:dyDescent="0.25">
      <c r="Z545" s="7"/>
    </row>
    <row r="546" spans="26:26" x14ac:dyDescent="0.25">
      <c r="Z546" s="7"/>
    </row>
    <row r="547" spans="26:26" x14ac:dyDescent="0.25">
      <c r="Z547" s="7"/>
    </row>
    <row r="548" spans="26:26" x14ac:dyDescent="0.25">
      <c r="Z548" s="7"/>
    </row>
    <row r="549" spans="26:26" x14ac:dyDescent="0.25">
      <c r="Z549" s="7"/>
    </row>
    <row r="550" spans="26:26" x14ac:dyDescent="0.25">
      <c r="Z550" s="7"/>
    </row>
    <row r="551" spans="26:26" x14ac:dyDescent="0.25">
      <c r="Z551" s="7"/>
    </row>
    <row r="552" spans="26:26" x14ac:dyDescent="0.25">
      <c r="Z552" s="7"/>
    </row>
    <row r="553" spans="26:26" x14ac:dyDescent="0.25">
      <c r="Z553" s="7"/>
    </row>
    <row r="554" spans="26:26" x14ac:dyDescent="0.25">
      <c r="Z554" s="7"/>
    </row>
    <row r="555" spans="26:26" x14ac:dyDescent="0.25">
      <c r="Z555" s="7"/>
    </row>
    <row r="556" spans="26:26" x14ac:dyDescent="0.25">
      <c r="Z556" s="7"/>
    </row>
    <row r="557" spans="26:26" x14ac:dyDescent="0.25">
      <c r="Z557" s="7"/>
    </row>
    <row r="558" spans="26:26" x14ac:dyDescent="0.25">
      <c r="Z558" s="7"/>
    </row>
    <row r="559" spans="26:26" x14ac:dyDescent="0.25">
      <c r="Z559" s="7"/>
    </row>
    <row r="560" spans="26:26" x14ac:dyDescent="0.25">
      <c r="Z560" s="7"/>
    </row>
    <row r="561" spans="26:26" x14ac:dyDescent="0.25">
      <c r="Z561" s="7"/>
    </row>
    <row r="562" spans="26:26" x14ac:dyDescent="0.25">
      <c r="Z562" s="7"/>
    </row>
    <row r="563" spans="26:26" x14ac:dyDescent="0.25">
      <c r="Z563" s="7"/>
    </row>
    <row r="564" spans="26:26" x14ac:dyDescent="0.25">
      <c r="Z564" s="7"/>
    </row>
    <row r="565" spans="26:26" x14ac:dyDescent="0.25">
      <c r="Z565" s="7"/>
    </row>
    <row r="566" spans="26:26" x14ac:dyDescent="0.25">
      <c r="Z566" s="7"/>
    </row>
    <row r="567" spans="26:26" x14ac:dyDescent="0.25">
      <c r="Z567" s="7"/>
    </row>
    <row r="568" spans="26:26" x14ac:dyDescent="0.25">
      <c r="Z568" s="7"/>
    </row>
    <row r="569" spans="26:26" x14ac:dyDescent="0.25">
      <c r="Z569" s="7"/>
    </row>
    <row r="570" spans="26:26" x14ac:dyDescent="0.25">
      <c r="Z570" s="7"/>
    </row>
    <row r="571" spans="26:26" x14ac:dyDescent="0.25">
      <c r="Z571" s="7"/>
    </row>
    <row r="572" spans="26:26" x14ac:dyDescent="0.25">
      <c r="Z572" s="7"/>
    </row>
    <row r="573" spans="26:26" x14ac:dyDescent="0.25">
      <c r="Z573" s="7"/>
    </row>
    <row r="574" spans="26:26" x14ac:dyDescent="0.25">
      <c r="Z574" s="7"/>
    </row>
    <row r="575" spans="26:26" x14ac:dyDescent="0.25">
      <c r="Z575" s="7"/>
    </row>
    <row r="576" spans="26:26" x14ac:dyDescent="0.25">
      <c r="Z576" s="7"/>
    </row>
    <row r="577" spans="26:26" x14ac:dyDescent="0.25">
      <c r="Z577" s="7"/>
    </row>
    <row r="578" spans="26:26" x14ac:dyDescent="0.25">
      <c r="Z578" s="7"/>
    </row>
    <row r="579" spans="26:26" x14ac:dyDescent="0.25">
      <c r="Z579" s="7"/>
    </row>
    <row r="580" spans="26:26" x14ac:dyDescent="0.25">
      <c r="Z580" s="7"/>
    </row>
    <row r="581" spans="26:26" x14ac:dyDescent="0.25">
      <c r="Z581" s="7"/>
    </row>
    <row r="582" spans="26:26" x14ac:dyDescent="0.25">
      <c r="Z582" s="7"/>
    </row>
    <row r="583" spans="26:26" x14ac:dyDescent="0.25">
      <c r="Z583" s="7"/>
    </row>
    <row r="584" spans="26:26" x14ac:dyDescent="0.25">
      <c r="Z584" s="7"/>
    </row>
    <row r="585" spans="26:26" x14ac:dyDescent="0.25">
      <c r="Z585" s="7"/>
    </row>
    <row r="586" spans="26:26" x14ac:dyDescent="0.25">
      <c r="Z586" s="7"/>
    </row>
    <row r="587" spans="26:26" x14ac:dyDescent="0.25">
      <c r="Z587" s="7"/>
    </row>
    <row r="588" spans="26:26" x14ac:dyDescent="0.25">
      <c r="Z588" s="7"/>
    </row>
    <row r="589" spans="26:26" x14ac:dyDescent="0.25">
      <c r="Z589" s="7"/>
    </row>
    <row r="590" spans="26:26" x14ac:dyDescent="0.25">
      <c r="Z590" s="7"/>
    </row>
    <row r="591" spans="26:26" x14ac:dyDescent="0.25">
      <c r="Z591" s="7"/>
    </row>
    <row r="592" spans="26:26" x14ac:dyDescent="0.25">
      <c r="Z592" s="7"/>
    </row>
    <row r="593" spans="26:26" x14ac:dyDescent="0.25">
      <c r="Z593" s="7"/>
    </row>
    <row r="594" spans="26:26" x14ac:dyDescent="0.25">
      <c r="Z594" s="7"/>
    </row>
    <row r="595" spans="26:26" x14ac:dyDescent="0.25">
      <c r="Z595" s="7"/>
    </row>
    <row r="596" spans="26:26" x14ac:dyDescent="0.25">
      <c r="Z596" s="7"/>
    </row>
    <row r="597" spans="26:26" x14ac:dyDescent="0.25">
      <c r="Z597" s="7"/>
    </row>
    <row r="598" spans="26:26" x14ac:dyDescent="0.25">
      <c r="Z598" s="7"/>
    </row>
    <row r="599" spans="26:26" x14ac:dyDescent="0.25">
      <c r="Z599" s="7"/>
    </row>
    <row r="600" spans="26:26" x14ac:dyDescent="0.25">
      <c r="Z600" s="7"/>
    </row>
    <row r="601" spans="26:26" x14ac:dyDescent="0.25">
      <c r="Z601" s="7"/>
    </row>
    <row r="602" spans="26:26" x14ac:dyDescent="0.25">
      <c r="Z602" s="7"/>
    </row>
    <row r="603" spans="26:26" x14ac:dyDescent="0.25">
      <c r="Z603" s="7"/>
    </row>
    <row r="604" spans="26:26" x14ac:dyDescent="0.25">
      <c r="Z604" s="7"/>
    </row>
    <row r="605" spans="26:26" x14ac:dyDescent="0.25">
      <c r="Z605" s="7"/>
    </row>
    <row r="606" spans="26:26" x14ac:dyDescent="0.25">
      <c r="Z606" s="7"/>
    </row>
    <row r="607" spans="26:26" x14ac:dyDescent="0.25">
      <c r="Z607" s="7"/>
    </row>
    <row r="608" spans="26:26" x14ac:dyDescent="0.25">
      <c r="Z608" s="7"/>
    </row>
    <row r="609" spans="26:26" x14ac:dyDescent="0.25">
      <c r="Z609" s="7"/>
    </row>
    <row r="610" spans="26:26" x14ac:dyDescent="0.25">
      <c r="Z610" s="7"/>
    </row>
    <row r="611" spans="26:26" x14ac:dyDescent="0.25">
      <c r="Z611" s="7"/>
    </row>
    <row r="612" spans="26:26" x14ac:dyDescent="0.25">
      <c r="Z612" s="7"/>
    </row>
    <row r="613" spans="26:26" x14ac:dyDescent="0.25">
      <c r="Z613" s="7"/>
    </row>
    <row r="614" spans="26:26" x14ac:dyDescent="0.25">
      <c r="Z614" s="7"/>
    </row>
    <row r="615" spans="26:26" x14ac:dyDescent="0.25">
      <c r="Z615" s="7"/>
    </row>
    <row r="616" spans="26:26" x14ac:dyDescent="0.25">
      <c r="Z616" s="7"/>
    </row>
    <row r="617" spans="26:26" x14ac:dyDescent="0.25">
      <c r="Z617" s="7"/>
    </row>
    <row r="618" spans="26:26" x14ac:dyDescent="0.25">
      <c r="Z618" s="7"/>
    </row>
    <row r="619" spans="26:26" x14ac:dyDescent="0.25">
      <c r="Z619" s="7"/>
    </row>
    <row r="620" spans="26:26" x14ac:dyDescent="0.25">
      <c r="Z620" s="7"/>
    </row>
    <row r="621" spans="26:26" x14ac:dyDescent="0.25">
      <c r="Z621" s="7"/>
    </row>
    <row r="622" spans="26:26" x14ac:dyDescent="0.25">
      <c r="Z622" s="7"/>
    </row>
    <row r="623" spans="26:26" x14ac:dyDescent="0.25">
      <c r="Z623" s="7"/>
    </row>
    <row r="624" spans="26:26" x14ac:dyDescent="0.25">
      <c r="Z624" s="7"/>
    </row>
    <row r="625" spans="26:26" x14ac:dyDescent="0.25">
      <c r="Z625" s="7"/>
    </row>
    <row r="626" spans="26:26" x14ac:dyDescent="0.25">
      <c r="Z626" s="7"/>
    </row>
    <row r="627" spans="26:26" x14ac:dyDescent="0.25">
      <c r="Z627" s="7"/>
    </row>
    <row r="628" spans="26:26" x14ac:dyDescent="0.25">
      <c r="Z628" s="7"/>
    </row>
    <row r="629" spans="26:26" x14ac:dyDescent="0.25">
      <c r="Z629" s="7"/>
    </row>
    <row r="630" spans="26:26" x14ac:dyDescent="0.25">
      <c r="Z630" s="7"/>
    </row>
    <row r="631" spans="26:26" x14ac:dyDescent="0.25">
      <c r="Z631" s="7"/>
    </row>
    <row r="632" spans="26:26" x14ac:dyDescent="0.25">
      <c r="Z632" s="7"/>
    </row>
    <row r="633" spans="26:26" x14ac:dyDescent="0.25">
      <c r="Z633" s="7"/>
    </row>
    <row r="634" spans="26:26" x14ac:dyDescent="0.25">
      <c r="Z634" s="7"/>
    </row>
    <row r="635" spans="26:26" x14ac:dyDescent="0.25">
      <c r="Z635" s="7"/>
    </row>
    <row r="636" spans="26:26" x14ac:dyDescent="0.25">
      <c r="Z636" s="7"/>
    </row>
    <row r="637" spans="26:26" x14ac:dyDescent="0.25">
      <c r="Z637" s="7"/>
    </row>
    <row r="638" spans="26:26" x14ac:dyDescent="0.25">
      <c r="Z638" s="7"/>
    </row>
    <row r="639" spans="26:26" x14ac:dyDescent="0.25">
      <c r="Z639" s="7"/>
    </row>
    <row r="640" spans="26:26" x14ac:dyDescent="0.25">
      <c r="Z640" s="7"/>
    </row>
    <row r="641" spans="26:26" x14ac:dyDescent="0.25">
      <c r="Z641" s="7"/>
    </row>
    <row r="642" spans="26:26" x14ac:dyDescent="0.25">
      <c r="Z642" s="7"/>
    </row>
    <row r="643" spans="26:26" x14ac:dyDescent="0.25">
      <c r="Z643" s="7"/>
    </row>
    <row r="644" spans="26:26" x14ac:dyDescent="0.25">
      <c r="Z644" s="7"/>
    </row>
    <row r="645" spans="26:26" x14ac:dyDescent="0.25">
      <c r="Z645" s="7"/>
    </row>
    <row r="646" spans="26:26" x14ac:dyDescent="0.25">
      <c r="Z646" s="7"/>
    </row>
    <row r="647" spans="26:26" x14ac:dyDescent="0.25">
      <c r="Z647" s="7"/>
    </row>
    <row r="648" spans="26:26" x14ac:dyDescent="0.25">
      <c r="Z648" s="7"/>
    </row>
    <row r="649" spans="26:26" x14ac:dyDescent="0.25">
      <c r="Z649" s="7"/>
    </row>
    <row r="650" spans="26:26" x14ac:dyDescent="0.25">
      <c r="Z650" s="7"/>
    </row>
    <row r="651" spans="26:26" x14ac:dyDescent="0.25">
      <c r="Z651" s="7"/>
    </row>
    <row r="652" spans="26:26" x14ac:dyDescent="0.25">
      <c r="Z652" s="7"/>
    </row>
    <row r="653" spans="26:26" x14ac:dyDescent="0.25">
      <c r="Z653" s="7"/>
    </row>
    <row r="654" spans="26:26" x14ac:dyDescent="0.25">
      <c r="Z654" s="7"/>
    </row>
    <row r="655" spans="26:26" x14ac:dyDescent="0.25">
      <c r="Z655" s="7"/>
    </row>
    <row r="656" spans="26:26" x14ac:dyDescent="0.25">
      <c r="Z656" s="7"/>
    </row>
    <row r="657" spans="26:26" x14ac:dyDescent="0.25">
      <c r="Z657" s="7"/>
    </row>
    <row r="658" spans="26:26" x14ac:dyDescent="0.25">
      <c r="Z658" s="7"/>
    </row>
    <row r="659" spans="26:26" x14ac:dyDescent="0.25">
      <c r="Z659" s="7"/>
    </row>
    <row r="660" spans="26:26" x14ac:dyDescent="0.25">
      <c r="Z660" s="7"/>
    </row>
    <row r="661" spans="26:26" x14ac:dyDescent="0.25">
      <c r="Z661" s="7"/>
    </row>
    <row r="662" spans="26:26" x14ac:dyDescent="0.25">
      <c r="Z662" s="7"/>
    </row>
    <row r="663" spans="26:26" x14ac:dyDescent="0.25">
      <c r="Z663" s="7"/>
    </row>
    <row r="664" spans="26:26" x14ac:dyDescent="0.25">
      <c r="Z664" s="7"/>
    </row>
    <row r="665" spans="26:26" x14ac:dyDescent="0.25">
      <c r="Z665" s="7"/>
    </row>
    <row r="666" spans="26:26" x14ac:dyDescent="0.25">
      <c r="Z666" s="7"/>
    </row>
    <row r="667" spans="26:26" x14ac:dyDescent="0.25">
      <c r="Z667" s="7"/>
    </row>
    <row r="668" spans="26:26" x14ac:dyDescent="0.25">
      <c r="Z668" s="7"/>
    </row>
    <row r="669" spans="26:26" x14ac:dyDescent="0.25">
      <c r="Z669" s="7"/>
    </row>
    <row r="670" spans="26:26" x14ac:dyDescent="0.25">
      <c r="Z670" s="7"/>
    </row>
    <row r="671" spans="26:26" x14ac:dyDescent="0.25">
      <c r="Z671" s="7"/>
    </row>
    <row r="672" spans="26:26" x14ac:dyDescent="0.25">
      <c r="Z672" s="7"/>
    </row>
    <row r="673" spans="26:26" x14ac:dyDescent="0.25">
      <c r="Z673" s="7"/>
    </row>
    <row r="674" spans="26:26" x14ac:dyDescent="0.25">
      <c r="Z674" s="7"/>
    </row>
    <row r="675" spans="26:26" x14ac:dyDescent="0.25">
      <c r="Z675" s="7"/>
    </row>
    <row r="676" spans="26:26" x14ac:dyDescent="0.25">
      <c r="Z676" s="7"/>
    </row>
    <row r="677" spans="26:26" x14ac:dyDescent="0.25">
      <c r="Z677" s="7"/>
    </row>
    <row r="678" spans="26:26" x14ac:dyDescent="0.25">
      <c r="Z678" s="7"/>
    </row>
    <row r="679" spans="26:26" x14ac:dyDescent="0.25">
      <c r="Z679" s="7"/>
    </row>
    <row r="680" spans="26:26" x14ac:dyDescent="0.25">
      <c r="Z680" s="7"/>
    </row>
    <row r="681" spans="26:26" x14ac:dyDescent="0.25">
      <c r="Z681" s="7"/>
    </row>
    <row r="682" spans="26:26" x14ac:dyDescent="0.25">
      <c r="Z682" s="7"/>
    </row>
    <row r="683" spans="26:26" x14ac:dyDescent="0.25">
      <c r="Z683" s="7"/>
    </row>
    <row r="684" spans="26:26" x14ac:dyDescent="0.25">
      <c r="Z684" s="7"/>
    </row>
    <row r="685" spans="26:26" x14ac:dyDescent="0.25">
      <c r="Z685" s="7"/>
    </row>
    <row r="686" spans="26:26" x14ac:dyDescent="0.25">
      <c r="Z686" s="7"/>
    </row>
    <row r="687" spans="26:26" x14ac:dyDescent="0.25">
      <c r="Z687" s="7"/>
    </row>
    <row r="688" spans="26:26" x14ac:dyDescent="0.25">
      <c r="Z688" s="7"/>
    </row>
    <row r="689" spans="26:26" x14ac:dyDescent="0.25">
      <c r="Z689" s="7"/>
    </row>
    <row r="690" spans="26:26" x14ac:dyDescent="0.25">
      <c r="Z690" s="7"/>
    </row>
    <row r="691" spans="26:26" x14ac:dyDescent="0.25">
      <c r="Z691" s="7"/>
    </row>
    <row r="692" spans="26:26" x14ac:dyDescent="0.25">
      <c r="Z692" s="7"/>
    </row>
    <row r="693" spans="26:26" x14ac:dyDescent="0.25">
      <c r="Z693" s="7"/>
    </row>
    <row r="694" spans="26:26" x14ac:dyDescent="0.25">
      <c r="Z694" s="7"/>
    </row>
    <row r="695" spans="26:26" x14ac:dyDescent="0.25">
      <c r="Z695" s="7"/>
    </row>
    <row r="696" spans="26:26" x14ac:dyDescent="0.25">
      <c r="Z696" s="7"/>
    </row>
    <row r="697" spans="26:26" x14ac:dyDescent="0.25">
      <c r="Z697" s="7"/>
    </row>
    <row r="698" spans="26:26" x14ac:dyDescent="0.25">
      <c r="Z698" s="7"/>
    </row>
    <row r="699" spans="26:26" x14ac:dyDescent="0.25">
      <c r="Z699" s="7"/>
    </row>
    <row r="700" spans="26:26" x14ac:dyDescent="0.25">
      <c r="Z700" s="7"/>
    </row>
    <row r="701" spans="26:26" x14ac:dyDescent="0.25">
      <c r="Z701" s="7"/>
    </row>
    <row r="702" spans="26:26" x14ac:dyDescent="0.25">
      <c r="Z702" s="7"/>
    </row>
    <row r="703" spans="26:26" x14ac:dyDescent="0.25">
      <c r="Z703" s="7"/>
    </row>
    <row r="704" spans="26:26" x14ac:dyDescent="0.25">
      <c r="Z704" s="7"/>
    </row>
    <row r="705" spans="26:26" x14ac:dyDescent="0.25">
      <c r="Z705" s="7"/>
    </row>
    <row r="706" spans="26:26" x14ac:dyDescent="0.25">
      <c r="Z706" s="7"/>
    </row>
    <row r="707" spans="26:26" x14ac:dyDescent="0.25">
      <c r="Z707" s="7"/>
    </row>
    <row r="708" spans="26:26" x14ac:dyDescent="0.25">
      <c r="Z708" s="7"/>
    </row>
    <row r="709" spans="26:26" x14ac:dyDescent="0.25">
      <c r="Z709" s="7"/>
    </row>
    <row r="710" spans="26:26" x14ac:dyDescent="0.25">
      <c r="Z710" s="7"/>
    </row>
    <row r="711" spans="26:26" x14ac:dyDescent="0.25">
      <c r="Z711" s="7"/>
    </row>
    <row r="712" spans="26:26" x14ac:dyDescent="0.25">
      <c r="Z712" s="7"/>
    </row>
    <row r="713" spans="26:26" x14ac:dyDescent="0.25">
      <c r="Z713" s="7"/>
    </row>
    <row r="714" spans="26:26" x14ac:dyDescent="0.25">
      <c r="Z714" s="7"/>
    </row>
    <row r="715" spans="26:26" x14ac:dyDescent="0.25">
      <c r="Z715" s="7"/>
    </row>
    <row r="716" spans="26:26" x14ac:dyDescent="0.25">
      <c r="Z716" s="7"/>
    </row>
    <row r="717" spans="26:26" x14ac:dyDescent="0.25">
      <c r="Z717" s="7"/>
    </row>
    <row r="718" spans="26:26" x14ac:dyDescent="0.25">
      <c r="Z718" s="7"/>
    </row>
    <row r="719" spans="26:26" x14ac:dyDescent="0.25">
      <c r="Z719" s="7"/>
    </row>
    <row r="720" spans="26:26" x14ac:dyDescent="0.25">
      <c r="Z720" s="7"/>
    </row>
    <row r="721" spans="26:26" x14ac:dyDescent="0.25">
      <c r="Z721" s="7"/>
    </row>
    <row r="722" spans="26:26" x14ac:dyDescent="0.25">
      <c r="Z722" s="7"/>
    </row>
    <row r="723" spans="26:26" x14ac:dyDescent="0.25">
      <c r="Z723" s="7"/>
    </row>
    <row r="724" spans="26:26" x14ac:dyDescent="0.25">
      <c r="Z724" s="7"/>
    </row>
    <row r="725" spans="26:26" x14ac:dyDescent="0.25">
      <c r="Z725" s="7"/>
    </row>
    <row r="726" spans="26:26" x14ac:dyDescent="0.25">
      <c r="Z726" s="7"/>
    </row>
    <row r="727" spans="26:26" x14ac:dyDescent="0.25">
      <c r="Z727" s="7"/>
    </row>
    <row r="728" spans="26:26" x14ac:dyDescent="0.25">
      <c r="Z728" s="7"/>
    </row>
    <row r="729" spans="26:26" x14ac:dyDescent="0.25">
      <c r="Z729" s="7"/>
    </row>
    <row r="730" spans="26:26" x14ac:dyDescent="0.25">
      <c r="Z730" s="7"/>
    </row>
    <row r="731" spans="26:26" x14ac:dyDescent="0.25">
      <c r="Z731" s="7"/>
    </row>
    <row r="732" spans="26:26" x14ac:dyDescent="0.25">
      <c r="Z732" s="7"/>
    </row>
    <row r="733" spans="26:26" x14ac:dyDescent="0.25">
      <c r="Z733" s="7"/>
    </row>
    <row r="734" spans="26:26" x14ac:dyDescent="0.25">
      <c r="Z734" s="7"/>
    </row>
    <row r="735" spans="26:26" x14ac:dyDescent="0.25">
      <c r="Z735" s="7"/>
    </row>
    <row r="736" spans="26:26" x14ac:dyDescent="0.25">
      <c r="Z736" s="7"/>
    </row>
    <row r="737" spans="26:26" x14ac:dyDescent="0.25">
      <c r="Z737" s="7"/>
    </row>
    <row r="738" spans="26:26" x14ac:dyDescent="0.25">
      <c r="Z738" s="7"/>
    </row>
    <row r="739" spans="26:26" x14ac:dyDescent="0.25">
      <c r="Z739" s="7"/>
    </row>
    <row r="740" spans="26:26" x14ac:dyDescent="0.25">
      <c r="Z740" s="7"/>
    </row>
    <row r="741" spans="26:26" x14ac:dyDescent="0.25">
      <c r="Z741" s="7"/>
    </row>
    <row r="742" spans="26:26" x14ac:dyDescent="0.25">
      <c r="Z742" s="7"/>
    </row>
    <row r="743" spans="26:26" x14ac:dyDescent="0.25">
      <c r="Z743" s="7"/>
    </row>
    <row r="744" spans="26:26" x14ac:dyDescent="0.25">
      <c r="Z744" s="7"/>
    </row>
    <row r="745" spans="26:26" x14ac:dyDescent="0.25">
      <c r="Z745" s="7"/>
    </row>
    <row r="746" spans="26:26" x14ac:dyDescent="0.25">
      <c r="Z746" s="7"/>
    </row>
    <row r="747" spans="26:26" x14ac:dyDescent="0.25">
      <c r="Z747" s="7"/>
    </row>
    <row r="748" spans="26:26" x14ac:dyDescent="0.25">
      <c r="Z748" s="7"/>
    </row>
    <row r="749" spans="26:26" x14ac:dyDescent="0.25">
      <c r="Z749" s="7"/>
    </row>
    <row r="750" spans="26:26" x14ac:dyDescent="0.25">
      <c r="Z750" s="7"/>
    </row>
    <row r="751" spans="26:26" x14ac:dyDescent="0.25">
      <c r="Z751" s="7"/>
    </row>
    <row r="752" spans="26:26" x14ac:dyDescent="0.25">
      <c r="Z752" s="7"/>
    </row>
    <row r="753" spans="26:26" x14ac:dyDescent="0.25">
      <c r="Z753" s="7"/>
    </row>
    <row r="754" spans="26:26" x14ac:dyDescent="0.25">
      <c r="Z754" s="7"/>
    </row>
    <row r="755" spans="26:26" x14ac:dyDescent="0.25">
      <c r="Z755" s="7"/>
    </row>
    <row r="756" spans="26:26" x14ac:dyDescent="0.25">
      <c r="Z756" s="7"/>
    </row>
    <row r="757" spans="26:26" x14ac:dyDescent="0.25">
      <c r="Z757" s="7"/>
    </row>
    <row r="758" spans="26:26" x14ac:dyDescent="0.25">
      <c r="Z758" s="7"/>
    </row>
    <row r="759" spans="26:26" x14ac:dyDescent="0.25">
      <c r="Z759" s="7"/>
    </row>
    <row r="760" spans="26:26" x14ac:dyDescent="0.25">
      <c r="Z760" s="7"/>
    </row>
    <row r="761" spans="26:26" x14ac:dyDescent="0.25">
      <c r="Z761" s="7"/>
    </row>
    <row r="762" spans="26:26" x14ac:dyDescent="0.25">
      <c r="Z762" s="7"/>
    </row>
    <row r="763" spans="26:26" x14ac:dyDescent="0.25">
      <c r="Z763" s="7"/>
    </row>
    <row r="764" spans="26:26" x14ac:dyDescent="0.25">
      <c r="Z764" s="7"/>
    </row>
    <row r="765" spans="26:26" x14ac:dyDescent="0.25">
      <c r="Z765" s="7"/>
    </row>
    <row r="766" spans="26:26" x14ac:dyDescent="0.25">
      <c r="Z766" s="7"/>
    </row>
    <row r="767" spans="26:26" x14ac:dyDescent="0.25">
      <c r="Z767" s="7"/>
    </row>
    <row r="768" spans="26:26" x14ac:dyDescent="0.25">
      <c r="Z768" s="7"/>
    </row>
    <row r="769" spans="26:26" x14ac:dyDescent="0.25">
      <c r="Z769" s="7"/>
    </row>
    <row r="770" spans="26:26" x14ac:dyDescent="0.25">
      <c r="Z770" s="7"/>
    </row>
    <row r="771" spans="26:26" x14ac:dyDescent="0.25">
      <c r="Z771" s="7"/>
    </row>
    <row r="772" spans="26:26" x14ac:dyDescent="0.25">
      <c r="Z772" s="7"/>
    </row>
    <row r="773" spans="26:26" x14ac:dyDescent="0.25">
      <c r="Z773" s="7"/>
    </row>
    <row r="774" spans="26:26" x14ac:dyDescent="0.25">
      <c r="Z774" s="7"/>
    </row>
    <row r="775" spans="26:26" x14ac:dyDescent="0.25">
      <c r="Z775" s="7"/>
    </row>
    <row r="776" spans="26:26" x14ac:dyDescent="0.25">
      <c r="Z776" s="7"/>
    </row>
    <row r="777" spans="26:26" x14ac:dyDescent="0.25">
      <c r="Z777" s="7"/>
    </row>
    <row r="778" spans="26:26" x14ac:dyDescent="0.25">
      <c r="Z778" s="7"/>
    </row>
    <row r="779" spans="26:26" x14ac:dyDescent="0.25">
      <c r="Z779" s="7"/>
    </row>
    <row r="780" spans="26:26" x14ac:dyDescent="0.25">
      <c r="Z780" s="7"/>
    </row>
    <row r="781" spans="26:26" x14ac:dyDescent="0.25">
      <c r="Z781" s="7"/>
    </row>
    <row r="782" spans="26:26" x14ac:dyDescent="0.25">
      <c r="Z782" s="7"/>
    </row>
    <row r="783" spans="26:26" x14ac:dyDescent="0.25">
      <c r="Z783" s="7"/>
    </row>
    <row r="784" spans="26:26" x14ac:dyDescent="0.25">
      <c r="Z784" s="7"/>
    </row>
    <row r="785" spans="26:26" x14ac:dyDescent="0.25">
      <c r="Z785" s="7"/>
    </row>
    <row r="786" spans="26:26" x14ac:dyDescent="0.25">
      <c r="Z786" s="7"/>
    </row>
    <row r="787" spans="26:26" x14ac:dyDescent="0.25">
      <c r="Z787" s="7"/>
    </row>
    <row r="788" spans="26:26" x14ac:dyDescent="0.25">
      <c r="Z788" s="7"/>
    </row>
    <row r="789" spans="26:26" x14ac:dyDescent="0.25">
      <c r="Z789" s="7"/>
    </row>
    <row r="790" spans="26:26" x14ac:dyDescent="0.25">
      <c r="Z790" s="7"/>
    </row>
    <row r="791" spans="26:26" x14ac:dyDescent="0.25">
      <c r="Z791" s="7"/>
    </row>
    <row r="792" spans="26:26" x14ac:dyDescent="0.25">
      <c r="Z792" s="7"/>
    </row>
    <row r="793" spans="26:26" x14ac:dyDescent="0.25">
      <c r="Z793" s="7"/>
    </row>
    <row r="794" spans="26:26" x14ac:dyDescent="0.25">
      <c r="Z794" s="7"/>
    </row>
    <row r="795" spans="26:26" x14ac:dyDescent="0.25">
      <c r="Z795" s="7"/>
    </row>
    <row r="796" spans="26:26" x14ac:dyDescent="0.25">
      <c r="Z796" s="7"/>
    </row>
    <row r="797" spans="26:26" x14ac:dyDescent="0.25">
      <c r="Z797" s="7"/>
    </row>
    <row r="798" spans="26:26" x14ac:dyDescent="0.25">
      <c r="Z798" s="7"/>
    </row>
    <row r="799" spans="26:26" x14ac:dyDescent="0.25">
      <c r="Z799" s="7"/>
    </row>
    <row r="800" spans="26:26" x14ac:dyDescent="0.25">
      <c r="Z800" s="7"/>
    </row>
    <row r="801" spans="26:26" x14ac:dyDescent="0.25">
      <c r="Z801" s="7"/>
    </row>
    <row r="802" spans="26:26" x14ac:dyDescent="0.25">
      <c r="Z802" s="7"/>
    </row>
    <row r="803" spans="26:26" x14ac:dyDescent="0.25">
      <c r="Z803" s="7"/>
    </row>
    <row r="804" spans="26:26" x14ac:dyDescent="0.25">
      <c r="Z804" s="7"/>
    </row>
    <row r="805" spans="26:26" x14ac:dyDescent="0.25">
      <c r="Z805" s="7"/>
    </row>
    <row r="806" spans="26:26" x14ac:dyDescent="0.25">
      <c r="Z806" s="7"/>
    </row>
    <row r="807" spans="26:26" x14ac:dyDescent="0.25">
      <c r="Z807" s="7"/>
    </row>
    <row r="808" spans="26:26" x14ac:dyDescent="0.25">
      <c r="Z808" s="7"/>
    </row>
    <row r="809" spans="26:26" x14ac:dyDescent="0.25">
      <c r="Z809" s="7"/>
    </row>
    <row r="810" spans="26:26" x14ac:dyDescent="0.25">
      <c r="Z810" s="7"/>
    </row>
    <row r="811" spans="26:26" x14ac:dyDescent="0.25">
      <c r="Z811" s="7"/>
    </row>
    <row r="812" spans="26:26" x14ac:dyDescent="0.25">
      <c r="Z812" s="7"/>
    </row>
    <row r="813" spans="26:26" x14ac:dyDescent="0.25">
      <c r="Z813" s="7"/>
    </row>
    <row r="814" spans="26:26" x14ac:dyDescent="0.25">
      <c r="Z814" s="7"/>
    </row>
    <row r="815" spans="26:26" x14ac:dyDescent="0.25">
      <c r="Z815" s="7"/>
    </row>
    <row r="816" spans="26:26" x14ac:dyDescent="0.25">
      <c r="Z816" s="7"/>
    </row>
    <row r="817" spans="26:26" x14ac:dyDescent="0.25">
      <c r="Z817" s="7"/>
    </row>
    <row r="818" spans="26:26" x14ac:dyDescent="0.25">
      <c r="Z818" s="7"/>
    </row>
    <row r="819" spans="26:26" x14ac:dyDescent="0.25">
      <c r="Z819" s="7"/>
    </row>
    <row r="820" spans="26:26" x14ac:dyDescent="0.25">
      <c r="Z820" s="7"/>
    </row>
    <row r="821" spans="26:26" x14ac:dyDescent="0.25">
      <c r="Z821" s="7"/>
    </row>
    <row r="822" spans="26:26" x14ac:dyDescent="0.25">
      <c r="Z822" s="7"/>
    </row>
    <row r="823" spans="26:26" x14ac:dyDescent="0.25">
      <c r="Z823" s="7"/>
    </row>
    <row r="824" spans="26:26" x14ac:dyDescent="0.25">
      <c r="Z824" s="7"/>
    </row>
    <row r="825" spans="26:26" x14ac:dyDescent="0.25">
      <c r="Z825" s="7"/>
    </row>
    <row r="826" spans="26:26" x14ac:dyDescent="0.25">
      <c r="Z826" s="7"/>
    </row>
    <row r="827" spans="26:26" x14ac:dyDescent="0.25">
      <c r="Z827" s="7"/>
    </row>
    <row r="828" spans="26:26" x14ac:dyDescent="0.25">
      <c r="Z828" s="7"/>
    </row>
    <row r="829" spans="26:26" x14ac:dyDescent="0.25">
      <c r="Z829" s="7"/>
    </row>
    <row r="830" spans="26:26" x14ac:dyDescent="0.25">
      <c r="Z830" s="7"/>
    </row>
    <row r="831" spans="26:26" x14ac:dyDescent="0.25">
      <c r="Z831" s="7"/>
    </row>
    <row r="832" spans="26:26" x14ac:dyDescent="0.25">
      <c r="Z832" s="7"/>
    </row>
    <row r="833" spans="26:26" x14ac:dyDescent="0.25">
      <c r="Z833" s="7"/>
    </row>
    <row r="834" spans="26:26" x14ac:dyDescent="0.25">
      <c r="Z834" s="7"/>
    </row>
    <row r="835" spans="26:26" x14ac:dyDescent="0.25">
      <c r="Z835" s="7"/>
    </row>
    <row r="836" spans="26:26" x14ac:dyDescent="0.25">
      <c r="Z836" s="7"/>
    </row>
    <row r="837" spans="26:26" x14ac:dyDescent="0.25">
      <c r="Z837" s="7"/>
    </row>
    <row r="838" spans="26:26" x14ac:dyDescent="0.25">
      <c r="Z838" s="7"/>
    </row>
    <row r="839" spans="26:26" x14ac:dyDescent="0.25">
      <c r="Z839" s="7"/>
    </row>
    <row r="840" spans="26:26" x14ac:dyDescent="0.25">
      <c r="Z840" s="7"/>
    </row>
    <row r="841" spans="26:26" x14ac:dyDescent="0.25">
      <c r="Z841" s="7"/>
    </row>
    <row r="842" spans="26:26" x14ac:dyDescent="0.25">
      <c r="Z842" s="7"/>
    </row>
    <row r="843" spans="26:26" x14ac:dyDescent="0.25">
      <c r="Z843" s="7"/>
    </row>
    <row r="844" spans="26:26" x14ac:dyDescent="0.25">
      <c r="Z844" s="7"/>
    </row>
    <row r="845" spans="26:26" x14ac:dyDescent="0.25">
      <c r="Z845" s="7"/>
    </row>
    <row r="846" spans="26:26" x14ac:dyDescent="0.25">
      <c r="Z846" s="7"/>
    </row>
    <row r="847" spans="26:26" x14ac:dyDescent="0.25">
      <c r="Z847" s="7"/>
    </row>
    <row r="848" spans="26:26" x14ac:dyDescent="0.25">
      <c r="Z848" s="7"/>
    </row>
    <row r="849" spans="26:26" x14ac:dyDescent="0.25">
      <c r="Z849" s="7"/>
    </row>
    <row r="850" spans="26:26" x14ac:dyDescent="0.25">
      <c r="Z850" s="7"/>
    </row>
    <row r="851" spans="26:26" x14ac:dyDescent="0.25">
      <c r="Z851" s="7"/>
    </row>
    <row r="852" spans="26:26" x14ac:dyDescent="0.25">
      <c r="Z852" s="7"/>
    </row>
    <row r="853" spans="26:26" x14ac:dyDescent="0.25">
      <c r="Z853" s="7"/>
    </row>
  </sheetData>
  <mergeCells count="2">
    <mergeCell ref="AA3:AD3"/>
    <mergeCell ref="A1:Z1"/>
  </mergeCells>
  <pageMargins left="0.25" right="0.25" top="0.5" bottom="0.5" header="0.3" footer="0.3"/>
  <pageSetup paperSize="3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9CCBDC15390845B2E9F37FDA35AEE8" ma:contentTypeVersion="13" ma:contentTypeDescription="Create a new document." ma:contentTypeScope="" ma:versionID="8a1a54d59b27a4022ca327db2fe654b2">
  <xsd:schema xmlns:xsd="http://www.w3.org/2001/XMLSchema" xmlns:xs="http://www.w3.org/2001/XMLSchema" xmlns:p="http://schemas.microsoft.com/office/2006/metadata/properties" xmlns:ns3="4f93692a-3e99-4c52-a150-e4ce33444901" xmlns:ns4="a1004439-d09d-4a5e-b7e3-6c3a5abf6e1b" targetNamespace="http://schemas.microsoft.com/office/2006/metadata/properties" ma:root="true" ma:fieldsID="e06729695a74bf43324d05aedb60d56c" ns3:_="" ns4:_="">
    <xsd:import namespace="4f93692a-3e99-4c52-a150-e4ce33444901"/>
    <xsd:import namespace="a1004439-d09d-4a5e-b7e3-6c3a5abf6e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3692a-3e99-4c52-a150-e4ce33444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04439-d09d-4a5e-b7e3-6c3a5abf6e1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f93692a-3e99-4c52-a150-e4ce33444901" xsi:nil="true"/>
  </documentManagement>
</p:properties>
</file>

<file path=customXml/itemProps1.xml><?xml version="1.0" encoding="utf-8"?>
<ds:datastoreItem xmlns:ds="http://schemas.openxmlformats.org/officeDocument/2006/customXml" ds:itemID="{B031412F-1849-4CC8-814A-005B202FFA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93692a-3e99-4c52-a150-e4ce33444901"/>
    <ds:schemaRef ds:uri="a1004439-d09d-4a5e-b7e3-6c3a5abf6e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C7F35D-490B-459F-8685-7FA90E75D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911EA2-25E0-42D8-B925-03A05A104D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f93692a-3e99-4c52-a150-e4ce33444901"/>
    <ds:schemaRef ds:uri="http://purl.org/dc/elements/1.1/"/>
    <ds:schemaRef ds:uri="http://schemas.microsoft.com/office/2006/metadata/properties"/>
    <ds:schemaRef ds:uri="http://schemas.microsoft.com/office/2006/documentManagement/types"/>
    <ds:schemaRef ds:uri="a1004439-d09d-4a5e-b7e3-6c3a5abf6e1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Common Area Fees - CSM</vt:lpstr>
      <vt:lpstr>'Common Area Fees - CSM'!Print_Area</vt:lpstr>
    </vt:vector>
  </TitlesOfParts>
  <Company>Church St. MarketPlace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Church St. MarketPlace</dc:creator>
  <cp:lastModifiedBy>Kara Alnasrawi</cp:lastModifiedBy>
  <cp:lastPrinted>2023-05-22T14:20:01Z</cp:lastPrinted>
  <dcterms:created xsi:type="dcterms:W3CDTF">1998-04-24T18:25:07Z</dcterms:created>
  <dcterms:modified xsi:type="dcterms:W3CDTF">2023-05-30T15:08:24Z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2498bf20-b7aa-4ab0-9d86-1330d9713243</vt:lpwstr>
  </property>
  <property fmtid="{D5CDD505-2E9C-101B-9397-08002B2CF9AE}" pid="3" name="ContentTypeId">
    <vt:lpwstr>0x010100B79CCBDC15390845B2E9F37FDA35AEE8</vt:lpwstr>
  </property>
</Properties>
</file>